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320" windowHeight="12435" activeTab="0"/>
  </bookViews>
  <sheets>
    <sheet name="2015" sheetId="1" r:id="rId1"/>
  </sheets>
  <definedNames>
    <definedName name="_xlnm._FilterDatabase" localSheetId="0" hidden="1">'2015'!$B$12:$I$367</definedName>
    <definedName name="_xlnm.Print_Titles" localSheetId="0">'2015'!$12:$13</definedName>
    <definedName name="_xlnm.Print_Area" localSheetId="0">'2015'!$A$1:$I$367</definedName>
  </definedNames>
  <calcPr fullCalcOnLoad="1"/>
</workbook>
</file>

<file path=xl/sharedStrings.xml><?xml version="1.0" encoding="utf-8"?>
<sst xmlns="http://schemas.openxmlformats.org/spreadsheetml/2006/main" count="2043" uniqueCount="395">
  <si>
    <t>Муниципальная программа "Безопасность на территории Отрадненского городского поселения Кировского муниципального района Ленинградской области"</t>
  </si>
  <si>
    <t>41 5 1198</t>
  </si>
  <si>
    <t>Услуги охраны и техническое обслуживание кнопок тревожной сигнализации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</si>
  <si>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43 1 1342</t>
  </si>
  <si>
    <t>0300</t>
  </si>
  <si>
    <t>0309</t>
  </si>
  <si>
    <t>Проектирование и строительство инженерной и транспортной инфраструктуры на земельных участках, предоставленных членам многодетных семей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</si>
  <si>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42 3 8216</t>
  </si>
  <si>
    <t>42 3 8218</t>
  </si>
  <si>
    <t>Подготовка и поддержание в готовности органов управления, сил и средств городского звена областной подсистемы РСЧС и гражданской обороны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</si>
  <si>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43 1 1337</t>
  </si>
  <si>
    <t xml:space="preserve">Муниципальная программа "Поддержка и развитие жилищно-коммунального хозяйства, транспортной инфраструктуры и благоустройства на территории МО "Город Отрадное" </t>
  </si>
  <si>
    <t xml:space="preserve">Подпрограмма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</si>
  <si>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по ремонту дворовых территорий в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</si>
  <si>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по ремонту  дорог общего пользования в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</si>
  <si>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по содержанию  дорог общего пользования в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</si>
  <si>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Подпрограмма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</si>
  <si>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в области жилищного хозяйства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</si>
  <si>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Мероприятия по  проведению работ по инженерным изысканиям и разработке проектной документации для строительства наружной сети канализации микрорайона «Аэрогеодезия» в рамках непрограммных расходов органов местного самоуправления</t>
  </si>
  <si>
    <t>98 9 8056</t>
  </si>
  <si>
    <t>Мероприятия в области жилищного хозяйства в рамках непрограммных расходов органов местного самоуправления</t>
  </si>
  <si>
    <t>98 9 1500</t>
  </si>
  <si>
    <t>Установка и обслуживание системы видеонаблюдения на территории муниципальных учреждений в рамках подпрограммы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муниципальной программы "Безопасность на территории Отрадненского городского поселения Кировского муниципального района Ленинградской области"Кировского муниципального района Ленинградской области"</t>
  </si>
  <si>
    <t xml:space="preserve">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</si>
  <si>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Субсидии юридическим лицам на возмещение части затрат организациям, предоставляющим населению банно-прачечные услуги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</si>
  <si>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в области коммунального хозяйства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</si>
  <si>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Организация и осуществление мероприятий по устройству тротуаров и пешеходных дорожек в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</si>
  <si>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Подпрограмма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</si>
  <si>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Субсидии на возмещение части затрат организациям, предоставляющим услуги по вывозу ТБО,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</si>
  <si>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Осуществление мероприятий по содержанию уличного освещения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</si>
  <si>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840</t>
  </si>
  <si>
    <t xml:space="preserve">Организация и осуществление прочих мероприятий по благоустройству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</si>
  <si>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Организация и осуществление мероприятий  по содержанию мест захоронений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</si>
  <si>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Организация и осуществление мероприятий  по ликвидации несанкционированных свалок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</si>
  <si>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Расходы на обеспечение деятельности муниципальных казенных учреждений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</si>
  <si>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Организация и осуществление мероприятий  по обустройству детских и спортивных площадок в рамках подпрограммы "Благоустройство территории МО "Город Отрадное" муниципальной программы "Развитие жилищно-коммунального хозяйства и автотранспортной инфраструктуры МО "Город Отрадное"</t>
  </si>
  <si>
    <t>Строительно-монтажные работы, строительный и авторский надзор, контрольно-исполнительная съемка по газоснабжению жилых домов в микрорайонах "Строитель" и "Левый берег реки Тосна" г.Отрадное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</si>
  <si>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Разработка и проверка достоверности проектно-сметной документации  по реализации мероприятий проекта "Безопасный город" в рамках подпрограммы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муниципальной программы "Безопасность на территории Отрадненского городского поселения Кировского муниципального района Ленинградской области"Кировского муниципального района Ленинградской области"</t>
  </si>
  <si>
    <t>0310</t>
  </si>
  <si>
    <t>Поддержание в готовности источников наружного противопожарного водоснабжения, в том числе ремонт и установка новых пожарных гидрантов 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</si>
  <si>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43 2 0000</t>
  </si>
  <si>
    <t>43 2 1344</t>
  </si>
  <si>
    <t>Подпрограмма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</si>
  <si>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98 9 1007</t>
  </si>
  <si>
    <t>830</t>
  </si>
  <si>
    <t>98 9 1309</t>
  </si>
  <si>
    <t>42 2 7013</t>
  </si>
  <si>
    <t>42 2 7420</t>
  </si>
  <si>
    <t>от  07 октября 2015 года №33)</t>
  </si>
  <si>
    <t xml:space="preserve">Мероприятия на подготовку и проведение мероприятий посвященных Дню образования Ленинградской области 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и автотранспортной инфраструктуры МО "Город Отрадное" </t>
  </si>
  <si>
    <t>42 2 7203</t>
  </si>
  <si>
    <t>Обеспечение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</si>
  <si>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41 5 7036</t>
  </si>
  <si>
    <t>456</t>
  </si>
  <si>
    <t xml:space="preserve">Субсидии бюджетным учреждениям </t>
  </si>
  <si>
    <r>
      <t xml:space="preserve">Капитальный ремонт и ремонт дворовых территорий многоквартирных домов, проездов к дворовым территориям многоквартирных дворов </t>
    </r>
    <r>
      <rPr>
        <b/>
        <sz val="12"/>
        <rFont val="Times New Roman"/>
        <family val="1"/>
      </rPr>
      <t>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транспортной инфраструктуры и благоустройства МО "Город Отрадное"</t>
    </r>
  </si>
  <si>
    <r>
      <t xml:space="preserve">Капитальный ремонт и ремонт автомобильных дорог общего пользования местного значения, имеющих приоритетный социально значимый характер </t>
    </r>
    <r>
      <rPr>
        <b/>
        <sz val="12"/>
        <rFont val="Times New Roman"/>
        <family val="1"/>
      </rPr>
      <t>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транспортной инфраструктуры и благоустройства МО "Город Отрадное"</t>
    </r>
  </si>
  <si>
    <t>Мероприятия по капитальному ремонту (ремонту) помещений  МБУК  "КЦ"Фортуна"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</si>
  <si>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 xml:space="preserve">Исполнение судебных актов, вступивших в законную силу, по искам к муниципальному образованию в рамках непрограммных расходов органов местного самоуправления </t>
  </si>
  <si>
    <t>Исполнение судебных актов</t>
  </si>
  <si>
    <t>113</t>
  </si>
  <si>
    <t>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t>
  </si>
  <si>
    <t>43 2 1347</t>
  </si>
  <si>
    <t>Выполнение мероприятий по противопожарной безопасности на муниципальных объектах 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</si>
  <si>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43 2 1348</t>
  </si>
  <si>
    <t>42 3 1509</t>
  </si>
  <si>
    <t>Строительство (в том числе проектирование) спортивного центра с универсальным игровым залом и плавательным бассейном в г. Отрадном в рамках непрограммных расходов органов МСУ</t>
  </si>
  <si>
    <t>Обслуживание охранной пожарной сигнализации  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</si>
  <si>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0314</t>
  </si>
  <si>
    <t>43 3 0000</t>
  </si>
  <si>
    <t>Подпрограмма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муниципальной программы "Безопасность на территории Отрадненского городского поселения Кировского муниципального района Ленинградской области"</t>
  </si>
  <si>
    <t>98 9 9610</t>
  </si>
  <si>
    <t>42 3 1017</t>
  </si>
  <si>
    <t>44 0 0000</t>
  </si>
  <si>
    <t>Муниципальная  программа "Развитие муниципальной службы в Отрадненском городском поселении Кировского муниципального района Ленинградской области"</t>
  </si>
  <si>
    <t>Создание условий для профессионального развития и подготовки кадров в рамках муниципальной  программы "Развитие муниципальной службы в Отрадненском городском поселении Кировского муниципального района Ленинградской области"</t>
  </si>
  <si>
    <t>44 0 1018</t>
  </si>
  <si>
    <t>43 1 1350</t>
  </si>
  <si>
    <t>Организация мероприятий по содержанию ЕДДС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t>
  </si>
  <si>
    <t>42 2 1560</t>
  </si>
  <si>
    <t>42 4 0000</t>
  </si>
  <si>
    <t>42 4 1561</t>
  </si>
  <si>
    <t>42 4 1562</t>
  </si>
  <si>
    <t>42 3 0000</t>
  </si>
  <si>
    <t>42 3 0024</t>
  </si>
  <si>
    <t>Обеспечение деятельности аппаратов органов местного самоуправления</t>
  </si>
  <si>
    <t>Наименование</t>
  </si>
  <si>
    <t>Рз</t>
  </si>
  <si>
    <t>ПР</t>
  </si>
  <si>
    <t>ЦСР</t>
  </si>
  <si>
    <t>ВР</t>
  </si>
  <si>
    <t>Общегосударственные вопросы</t>
  </si>
  <si>
    <t>0100</t>
  </si>
  <si>
    <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</si>
  <si>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</si>
  <si>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</si>
  <si>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</si>
  <si>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</si>
  <si>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Информирование жителей  в СМИ о развитии муниципального образования в рамках непрограммных расходов органов местного самоуправления</t>
  </si>
  <si>
    <t>98 9 1041</t>
  </si>
  <si>
    <t>Муниципальная программа "Развитие и поддержка малого и среднего предпринимательства на территории МО "Город Отрадное"</t>
  </si>
  <si>
    <t>81 0 0000</t>
  </si>
  <si>
    <t>Подпрограмма  "Развитие системы поддержки малого предпринимательства и повышение эффективности ее использования" муниципальной программы "Развитие и поддержка малого и среднего предпринимательства на территории МО "Город Отрадное"</t>
  </si>
  <si>
    <t>81 1 0000</t>
  </si>
  <si>
    <t>Обеспечение и организация мероприятий в рамках  подпрограммы "Развитие системы поддержки малого предпринимательства и повышение эффективности ее использования" муниципальной программы  "Развитие и поддержка малого и среднего предпринимательства на территории МО "Город Отрадное"</t>
  </si>
  <si>
    <t>81 1 1459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</si>
  <si>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</si>
  <si>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</si>
  <si>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</si>
  <si>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</si>
  <si>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</si>
  <si>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</si>
  <si>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</si>
  <si>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</si>
  <si>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Национальная экономика</t>
  </si>
  <si>
    <t>Жилищно-коммунальное хозяйство</t>
  </si>
  <si>
    <t>0500</t>
  </si>
  <si>
    <t>Жилищное хозяйство</t>
  </si>
  <si>
    <t>Коммунальное хозяйство</t>
  </si>
  <si>
    <t>0502</t>
  </si>
  <si>
    <t>Благоустройство</t>
  </si>
  <si>
    <t>0503</t>
  </si>
  <si>
    <t>0800</t>
  </si>
  <si>
    <t>Культура</t>
  </si>
  <si>
    <t>0801</t>
  </si>
  <si>
    <t>Физическая культура и спорт</t>
  </si>
  <si>
    <t>Социальная политика</t>
  </si>
  <si>
    <t>1000</t>
  </si>
  <si>
    <t>Пенсионное обеспечение</t>
  </si>
  <si>
    <t>1001</t>
  </si>
  <si>
    <t>Социальное обеспечение населения</t>
  </si>
  <si>
    <t>1003</t>
  </si>
  <si>
    <t>1100</t>
  </si>
  <si>
    <t xml:space="preserve"> Ведомственная структура расходов бюджета</t>
  </si>
  <si>
    <t>№ п/п</t>
  </si>
  <si>
    <t>Г</t>
  </si>
  <si>
    <t>Доп КР</t>
  </si>
  <si>
    <t>4</t>
  </si>
  <si>
    <t>5</t>
  </si>
  <si>
    <t>6</t>
  </si>
  <si>
    <t>7</t>
  </si>
  <si>
    <t>8</t>
  </si>
  <si>
    <t>9</t>
  </si>
  <si>
    <t>004</t>
  </si>
  <si>
    <t>000</t>
  </si>
  <si>
    <t xml:space="preserve"> 004</t>
  </si>
  <si>
    <t>941</t>
  </si>
  <si>
    <t>ИТОГО:</t>
  </si>
  <si>
    <t>Бюджетные ассигнования на год (тысяч рублей)</t>
  </si>
  <si>
    <t>1</t>
  </si>
  <si>
    <t>111</t>
  </si>
  <si>
    <t>866</t>
  </si>
  <si>
    <t>915</t>
  </si>
  <si>
    <t>Образование</t>
  </si>
  <si>
    <t>0700</t>
  </si>
  <si>
    <t>Молодежная политика и оздоровление детей</t>
  </si>
  <si>
    <t>0707</t>
  </si>
  <si>
    <t>0804</t>
  </si>
  <si>
    <t>Периодическая печать и издательства</t>
  </si>
  <si>
    <t>1200</t>
  </si>
  <si>
    <t xml:space="preserve">Другие вопросы в области культуры, кинематографии </t>
  </si>
  <si>
    <t xml:space="preserve">Культура и кинематография </t>
  </si>
  <si>
    <t>Массовый спорт</t>
  </si>
  <si>
    <t>1102</t>
  </si>
  <si>
    <t>1202</t>
  </si>
  <si>
    <t>Обеспечение пожарной безопасности</t>
  </si>
  <si>
    <t>1300</t>
  </si>
  <si>
    <t>1301</t>
  </si>
  <si>
    <t>Обслуживание внутреннего государственного и муниципального долга</t>
  </si>
  <si>
    <t>Обеспечение деятельности финансовых органов</t>
  </si>
  <si>
    <t>917</t>
  </si>
  <si>
    <t>916</t>
  </si>
  <si>
    <t>Другие вопросы в области национальной безопасности и правоохранительной деятельности</t>
  </si>
  <si>
    <t>540</t>
  </si>
  <si>
    <t>Резервные средства</t>
  </si>
  <si>
    <t>870</t>
  </si>
  <si>
    <t>365</t>
  </si>
  <si>
    <t>810</t>
  </si>
  <si>
    <t>Обслуживание муниципального долга</t>
  </si>
  <si>
    <t>Администрация  Отрадненского городского поселения Кировского муниципального района Ленинградской области</t>
  </si>
  <si>
    <t>Совет депутатов Отрадненского городского поселения Кировского муниципального района Ленинградской области</t>
  </si>
  <si>
    <t>2</t>
  </si>
  <si>
    <t>3</t>
  </si>
  <si>
    <t>Утверждена</t>
  </si>
  <si>
    <t xml:space="preserve">от 03 декабря 2014 г. № 26 </t>
  </si>
  <si>
    <t>Расходы за счет субсидий на оказание  поддержки гражданам, пострадавшим в результате пожара муниципального жилого фонда в рамках подпрограммы " Оказание поддержки гражданам, пострадавшим в результате пожара муниципального жилищного фонда"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</si>
  <si>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42 5 7080</t>
  </si>
  <si>
    <t>112</t>
  </si>
  <si>
    <t xml:space="preserve">Проектирование и строительство инженерной и транспортной инфраструктуры на земельных участках, предоставленных членам многодетных семей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</si>
  <si>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42 3 7078</t>
  </si>
  <si>
    <t xml:space="preserve">Мероприятия на подготовку и проведение мероприятий посвященных Дню образования Ленинградской области в рамках подпрограммы "Благоустройство территории МО "Город Отрадное" муниципальной программы "Развитие жилищно-коммунального хозяйства и автотранспортной инфраструктуры МО "Город Отрадное" </t>
  </si>
  <si>
    <t>530</t>
  </si>
  <si>
    <t>98 9 7202</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</si>
  <si>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t>
  </si>
  <si>
    <t>Капитальный ремонт объектов культуры  МО «Город Отрадное»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</si>
  <si>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41 5 7035</t>
  </si>
  <si>
    <t>012</t>
  </si>
  <si>
    <t>Расходы на прочие мероприятия по благоустройству в рамках непрограммных расходов органов местного самоуправления</t>
  </si>
  <si>
    <t>98 9 1535</t>
  </si>
  <si>
    <t>529</t>
  </si>
  <si>
    <t>41 1 7203</t>
  </si>
  <si>
    <t>Капитальный ремонт и ремонт автомобильных дорог общего пользования местного значения 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транспортной инфраструктуры и благоустройства МО "Город Отрадное"</t>
  </si>
  <si>
    <t>42 2 7014</t>
  </si>
  <si>
    <t>016</t>
  </si>
  <si>
    <t xml:space="preserve">Бюджетные инвестиции в объекты капитального строительства объектов газификации (в том числе проектно-изыскательские работы) собственности муниципального образования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</si>
  <si>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42 3 7020</t>
  </si>
  <si>
    <t>014</t>
  </si>
  <si>
    <t>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</si>
  <si>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4219502</t>
  </si>
  <si>
    <t>42 1 9602</t>
  </si>
  <si>
    <t>049</t>
  </si>
  <si>
    <t>4219602</t>
  </si>
  <si>
    <t>Мероприятия по оплате стоимости превышения общей площади расселяемых жилых помещений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</si>
  <si>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4218051</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</si>
  <si>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</si>
  <si>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 xml:space="preserve">( в редакции решения совета депутатов </t>
  </si>
  <si>
    <t>Мероприятия по проведению работ по инженерным изысканиям и разработке проектной документации для строительства стадиона с искусственным покрытием в г.Отрадное в рамках непрограммных расходов органов местного самоуправления</t>
  </si>
  <si>
    <t>98 9 8057</t>
  </si>
  <si>
    <t xml:space="preserve">0412 </t>
  </si>
  <si>
    <t>244</t>
  </si>
  <si>
    <t>Прочая закупка товаров, работ и услуг для обеспечения государственных (муниципальных) нужд</t>
  </si>
  <si>
    <t xml:space="preserve">Подпрограмма "Оказание поддержки гражданам, пострадавшим в результате пожара муниципального жилищного фонда"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</si>
  <si>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42 5 0000</t>
  </si>
  <si>
    <t>Обеспечение проживающих в поселении и нуждающихся в жилых помещениях отдельных категорий граждан жилыми помещениями в рамках подпрограммы "Оказание поддержки гражданам, пострадавшим в результате пожара муниципального жилищного фонда"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</si>
  <si>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42 5 8052</t>
  </si>
  <si>
    <t xml:space="preserve">решением  совета  депутатов </t>
  </si>
  <si>
    <t>Средства массовой информации</t>
  </si>
  <si>
    <t>Дорожное хозяйство (дорожные фонды)</t>
  </si>
  <si>
    <t>Другие вопросы в области национальной экономики</t>
  </si>
  <si>
    <t>2.</t>
  </si>
  <si>
    <t>Другие вопросы в области жилищно-коммунального хозяйства</t>
  </si>
  <si>
    <t>0505</t>
  </si>
  <si>
    <t>100</t>
  </si>
  <si>
    <t>67 0 0000</t>
  </si>
  <si>
    <t>67 4 0000</t>
  </si>
  <si>
    <t>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t>
  </si>
  <si>
    <t>67 4 0021</t>
  </si>
  <si>
    <t>Расходы на выплаты по оплате труда работников органов местного самоуправления,  не являющихся должностями муниципальной службы, в рамках обеспечения деятельности аппаратов органов местного самоуправления</t>
  </si>
  <si>
    <t>67 4 0022</t>
  </si>
  <si>
    <t>67 4 0023</t>
  </si>
  <si>
    <t xml:space="preserve">(Приложение 8) </t>
  </si>
  <si>
    <t>Расходы на обеспечение функций органов местного самоуправления  в рамках обеспечения деятельности аппаратов органов местного самоуправления</t>
  </si>
  <si>
    <t>Обеспечение деятельности Главы местной администрации</t>
  </si>
  <si>
    <t>67 5 0000</t>
  </si>
  <si>
    <t xml:space="preserve">Расходы на выплаты по оплате труда работников органов местного самоуправления в рамках обеспечения деятельности Главы местной администрации      </t>
  </si>
  <si>
    <t>67 5 0021</t>
  </si>
  <si>
    <t xml:space="preserve">Обеспечение выполнения органами местного самоуправления отдельных государственных полномочий Ленинградской области </t>
  </si>
  <si>
    <t>0104</t>
  </si>
  <si>
    <t>67 9 0000</t>
  </si>
  <si>
    <t>67 9 7134</t>
  </si>
  <si>
    <t>1105</t>
  </si>
  <si>
    <t>67 9 7133</t>
  </si>
  <si>
    <t>Непрограммные расходы органов местного самоуправления</t>
  </si>
  <si>
    <t>98 0 0000</t>
  </si>
  <si>
    <t>Непрограммные расходы</t>
  </si>
  <si>
    <t>98 9 0000</t>
  </si>
  <si>
    <t>98 9 9605</t>
  </si>
  <si>
    <t>Иные межбюджетные трансферты</t>
  </si>
  <si>
    <t>98 9 9604</t>
  </si>
  <si>
    <t>0106</t>
  </si>
  <si>
    <t>98 9 9601</t>
  </si>
  <si>
    <t>0111</t>
  </si>
  <si>
    <t>Резервный фонд администрации муниципального образования в рамках непрограммных расходов органов местного самоуправления</t>
  </si>
  <si>
    <t>98 9 1005</t>
  </si>
  <si>
    <t>0113</t>
  </si>
  <si>
    <t>МО "Город Отрадное" на 2015 год</t>
  </si>
  <si>
    <t>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t>
  </si>
  <si>
    <t>98 9 1003</t>
  </si>
  <si>
    <t>110</t>
  </si>
  <si>
    <t>120</t>
  </si>
  <si>
    <t>240</t>
  </si>
  <si>
    <t>43 3 1350</t>
  </si>
  <si>
    <t>43 3 1351</t>
  </si>
  <si>
    <t>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</si>
  <si>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</si>
  <si>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</si>
  <si>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t>
  </si>
  <si>
    <t>Осуществление части полномочий поселений в сфере архитектуры и градостроительства в рамках непрограммных расходов органов местного самоуправления</t>
  </si>
  <si>
    <t>Осуществление части полномочий поселений по формированию, утверждению, исполнению и контролю за исполнением бюджета в рамках непрограммных расходов органов местного самоуправления</t>
  </si>
  <si>
    <t>Осуществление передаваемых полномочий поселений контрольно-счетных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t>
  </si>
  <si>
    <t>850</t>
  </si>
  <si>
    <t>410</t>
  </si>
  <si>
    <t>610</t>
  </si>
  <si>
    <t>320</t>
  </si>
  <si>
    <t>310</t>
  </si>
  <si>
    <t>Расходы на выплаты персоналу казенных учреждений</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</si>
  <si>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</si>
  <si>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</si>
  <si>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Публичные нормативные социальные выплаты гражданам</t>
  </si>
  <si>
    <t>Социальные выплаты гражданам, кроме публичных нормативных социальных выплат</t>
  </si>
  <si>
    <t xml:space="preserve">Бюджетные инвестиции </t>
  </si>
  <si>
    <t>Бюджетные инвестиции</t>
  </si>
  <si>
    <t>Субсидии бюджетным учреждениям</t>
  </si>
  <si>
    <t>Уплата налогов, сборов и иных платежей</t>
  </si>
  <si>
    <t>Расчеты за услуги по начислению и выплате муниципальных субсидий в рамках непрограммных расходов органов местного самоуправления</t>
  </si>
  <si>
    <t>98 9 1011</t>
  </si>
  <si>
    <t>98 9 1042</t>
  </si>
  <si>
    <t>Оплата услуг  за размещение информации на главной странице сайта Леноблинформ в рамках непрограммных расходов органов местного самоуправления</t>
  </si>
  <si>
    <t>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t>
  </si>
  <si>
    <t>98 9 1031</t>
  </si>
  <si>
    <t>98 9 1040</t>
  </si>
  <si>
    <t>0200</t>
  </si>
  <si>
    <t>0203</t>
  </si>
  <si>
    <t>98 9 5118</t>
  </si>
  <si>
    <t>Муниципальная программа "Развитие социо-культурного пространства МО "Город Отрадное"</t>
  </si>
  <si>
    <t>41 0 0000</t>
  </si>
  <si>
    <t>41 2 0000</t>
  </si>
  <si>
    <t>Подпрограмма "Молодежь города Отрадное" муниципальной программы "Развитие социо-культурного пространства МО "Город Отрадное"</t>
  </si>
  <si>
    <t>Мероприятия по организации временного трудоустройства несовершеннолетних граждан в возрасте от 14 до 18 лет в свободное от учебы время в рамках подпрограммы "Молодежь города Отрадное" муниципальной программы "Развитие социо-культурного пространства МО "Город Отрадное"</t>
  </si>
  <si>
    <t>41 2 1044</t>
  </si>
  <si>
    <t>Организация и проведение мероприятий в рамках подпрограммы "Молодежь города Отрадное" муниципальной программы "Развитие социо-культурного пространства МО "Город Отрадное"</t>
  </si>
  <si>
    <t>41 2 1045</t>
  </si>
  <si>
    <t>Подпрограмма "Обеспечение условий реализации муниципальной программы" муниципальной программы "Развитие социо-культурного пространства МО "Город Отрадное"</t>
  </si>
  <si>
    <t>41 5 0000</t>
  </si>
  <si>
    <t>41 5 0024</t>
  </si>
  <si>
    <t>Расходы на обеспечение деятельности муниципальных казенных учреждений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</si>
  <si>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Предоставление муниципальным бюджетным и автономным учреждениям субсидий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</si>
  <si>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98 9 1550</t>
  </si>
  <si>
    <t>902</t>
  </si>
  <si>
    <t>41 5 0025</t>
  </si>
  <si>
    <t>Оснащение оборудованием муниципальных бюджетных учреждений культуры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</si>
  <si>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41 5 1197</t>
  </si>
  <si>
    <t>Оплата услуг  по осуществлению регистрации граждан, проживающих в муниципальном жилом фонде, в рамках непрограммных расходов органов местного самоуправления</t>
  </si>
  <si>
    <t>41 1 0000</t>
  </si>
  <si>
    <t>41 1 1199</t>
  </si>
  <si>
    <t>41 1 1200</t>
  </si>
  <si>
    <t>Доплаты к пенсиям муниципальных служащих в рамках непрограммных расходов органов местного самоуправления</t>
  </si>
  <si>
    <t>98 9 0308</t>
  </si>
  <si>
    <t>Предоставление гражданам субсидий на оплату жилого помещения и коммунальных услуг в рамках непрограммных расходов органов местного самоуправления</t>
  </si>
  <si>
    <t>98 9 0348</t>
  </si>
  <si>
    <t>41 3 0000</t>
  </si>
  <si>
    <t>Подпрограмма "Развитие физической культуры, спорта и здорового образа жизни на территории МО "Город Отрадное" муниципальной программы "Развитие социо-культурного пространства МО "Город Отрадное"</t>
  </si>
  <si>
    <t>Организация и проведение мероприятий в МБУК "КЦ "Фортуна" в рамках подпрограммы "Развитие физической культуры, спорта и здорового образа жизни на территории МО "Город Отрадное" муниципальной программы "Развитие социо-культурного пространства МО "Город Отрадное"</t>
  </si>
  <si>
    <t>41 3 1201</t>
  </si>
  <si>
    <t>41 4 0000</t>
  </si>
  <si>
    <t>Подпрограмма "Развитие средств массовой информации на территории МО "Город Отрадное" муниципальной программы "Развитие социо-культурного пространства МО "Город Отрадное"</t>
  </si>
  <si>
    <t>Предоставление муниципальным бюджетным и автономным учреждениям субсидий в рамках подпрограммы "Развитие средств массовой информации на территории МО "Город Отрадное" муниципальной программы "Развитие социо-культурного пространства МО "Город Отрадное"</t>
  </si>
  <si>
    <t>41 4 0025</t>
  </si>
  <si>
    <t>Оснащение оборудованием муниципальных бюджетных учреждений  в рамках подпрограммы "Развитие средств массовой информации на территории МО "Город Отрадное" муниципальной программы "Развитие социо-культурного пространства МО "Город Отрадное"</t>
  </si>
  <si>
    <t>41 4 1202</t>
  </si>
  <si>
    <t xml:space="preserve">Мероприятия на проведение капитального ремонта (ремонта) общего имущества многоквартирных домов муниципального жилищного фонда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</si>
  <si>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Процентные платежи по муниципальному долгу в рамках непрограммных расходов органов местного самоуправления</t>
  </si>
  <si>
    <t>98 9 1001</t>
  </si>
  <si>
    <t>730</t>
  </si>
  <si>
    <t>Обеспечение деятельности органов местного самоуправления</t>
  </si>
  <si>
    <t>Обеспечение деятельности высшего должностного лица муниципального образования</t>
  </si>
  <si>
    <t>67 1 0000</t>
  </si>
  <si>
    <t xml:space="preserve">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t>
  </si>
  <si>
    <t>67 1 0021</t>
  </si>
  <si>
    <t>Обеспечение деятельности представительных органов муниципальных образований</t>
  </si>
  <si>
    <t>67 3 0000</t>
  </si>
  <si>
    <t>Подпрограмма "Развитие культуры  на территории МО "Город Отрадное" муниципальной программы "Развитие социо-культурного пространства МО "Город Отрадное"</t>
  </si>
  <si>
    <t>Организация и проведение мероприятий в МКУ "Отрадненская городская библиотека" в рамках подпрограммы "Развитие культуры  на территории МО "Город Отрадное"  муниципальной программы "Развитие социо-культурного пространства МО "Город Отрадное"</t>
  </si>
  <si>
    <t>Организация и проведение мероприятий в МБУК "КЦ "Фортуна" в рамках подпрограммы "Развитие культуры  на территории МО "Город Отрадное" муниципальной программы "Развитие социо-культурного пространства МО "Город Отрадное"</t>
  </si>
  <si>
    <t>98 9 0319</t>
  </si>
  <si>
    <t>Предоставление  финансовой помощи гражданам  на возмещение затрат в целях выполнения работ по монтажу теплопотребляющих энергоустановок, затрат по газификации индивидуальных жилых домов</t>
  </si>
  <si>
    <t>Организация и проведение мероприятий в рамках подпрограммы "Развитие культуры  на территории МО "Город Отрадное" муниципальной программы "Развитие социо-культурного пространства МО "Город Отрадное"</t>
  </si>
  <si>
    <t xml:space="preserve">Подпрограмма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</si>
  <si>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42 1 0000</t>
  </si>
  <si>
    <t>Расходы на выплаты по оплате труда работников органов местного самоуправления,  не являющихся должностями муниципальной службы, в рамках обеспечения деятельности представительных органов муниципальных образований</t>
  </si>
  <si>
    <t>67 3 0022</t>
  </si>
  <si>
    <t>Расходы на обеспечение функций органов местного самоуправления  в рамках обеспечения деятельности представительных органов муниципальных образований</t>
  </si>
  <si>
    <t>67 3 0023</t>
  </si>
  <si>
    <t xml:space="preserve">Непрограммные расходы </t>
  </si>
  <si>
    <t>Мероприятия в области коммунального хозяйства в рамках непрограммных расходов органов местного самоуправления</t>
  </si>
  <si>
    <t>98 9 9609</t>
  </si>
  <si>
    <t>0400</t>
  </si>
  <si>
    <t>0409</t>
  </si>
  <si>
    <t>42 0 0000</t>
  </si>
  <si>
    <t>42 2 0000</t>
  </si>
  <si>
    <t>42 2 1144</t>
  </si>
  <si>
    <t>42 2 1145</t>
  </si>
  <si>
    <t>42 2 1140</t>
  </si>
  <si>
    <t>0412</t>
  </si>
  <si>
    <t>Мероприятия по землеустройству и землепользованию в рамках непрограммных расходов органов местного самоуправления</t>
  </si>
  <si>
    <t>98 9 1035</t>
  </si>
  <si>
    <t>МО  "Город Отрадное" третьего созыва</t>
  </si>
  <si>
    <t>Проектирование схем генеральных планов поселений в рамках  непрограммных расходов органов местного самоуправления</t>
  </si>
  <si>
    <t>98 9 1100</t>
  </si>
  <si>
    <t>98 9 8045</t>
  </si>
  <si>
    <t>41 1 1203</t>
  </si>
  <si>
    <t>0501</t>
  </si>
  <si>
    <t xml:space="preserve">Субсидии юридическим лицам (кроме некоммерческих организаций), индивидуальным предпринимателям,  физическим лицам </t>
  </si>
  <si>
    <t>42 3 1503</t>
  </si>
  <si>
    <t>42 3 0678</t>
  </si>
  <si>
    <t>42 3 1563</t>
  </si>
  <si>
    <t>42 3 0607</t>
  </si>
  <si>
    <t>42 4 1564</t>
  </si>
  <si>
    <t>42 4 1565</t>
  </si>
  <si>
    <t>42 4 1566</t>
  </si>
  <si>
    <t>42 4 0679</t>
  </si>
  <si>
    <t>Подпрограмма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</si>
  <si>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43 1 0000</t>
  </si>
  <si>
    <t>43 0 0000</t>
  </si>
  <si>
    <t xml:space="preserve">Организация и проведение мероприятий в целях энергосбережения и повышения энергетической эффективности на территории МО "Город 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</si>
</sst>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UB&quot;#,##0;\-&quot;RUB&quot;#,##0"/>
    <numFmt numFmtId="173" formatCode="&quot;RUB&quot;#,##0;[Red]\-&quot;RUB&quot;#,##0"/>
    <numFmt numFmtId="174" formatCode="&quot;RUB&quot;#,##0.00;\-&quot;RUB&quot;#,##0.00"/>
    <numFmt numFmtId="175" formatCode="&quot;RUB&quot;#,##0.00;[Red]\-&quot;RUB&quot;#,##0.00"/>
    <numFmt numFmtId="176" formatCode="_-&quot;RUB&quot;* #,##0_-;\-&quot;RUB&quot;* #,##0_-;_-&quot;RUB&quot;* &quot;-&quot;_-;_-@_-"/>
    <numFmt numFmtId="177" formatCode="_-* #,##0_-;\-* #,##0_-;_-* &quot;-&quot;_-;_-@_-"/>
    <numFmt numFmtId="178" formatCode="_-&quot;RUB&quot;* #,##0.00_-;\-&quot;RUB&quot;* #,##0.00_-;_-&quot;RUB&quot;* &quot;-&quot;??_-;_-@_-"/>
    <numFmt numFmtId="179" formatCode="_-* #,##0.00_-;\-* #,##0.00_-;_-* &quot;-&quot;??_-;_-@_-"/>
    <numFmt numFmtId="180" formatCode="#,##0.0"/>
    <numFmt numFmtId="181" formatCode="0.0"/>
    <numFmt numFmtId="182" formatCode="#,##0&quot; -&quot;"/>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000"/>
    <numFmt numFmtId="189" formatCode="0000"/>
    <numFmt numFmtId="190" formatCode="000"/>
    <numFmt numFmtId="191" formatCode="#,##0.0_р_."/>
    <numFmt numFmtId="192" formatCode="#,##0_р_."/>
    <numFmt numFmtId="193" formatCode="#,##0.000"/>
    <numFmt numFmtId="194" formatCode="#,##0.00&quot;р.&quot;"/>
  </numFmts>
  <fonts count="34">
    <font>
      <sz val="10"/>
      <name val="Arial Cyr"/>
      <family val="0"/>
    </font>
    <font>
      <u val="single"/>
      <sz val="10"/>
      <color indexed="12"/>
      <name val="Arial Cyr"/>
      <family val="0"/>
    </font>
    <font>
      <sz val="10"/>
      <name val="MS Sans Serif"/>
      <family val="0"/>
    </font>
    <font>
      <u val="single"/>
      <sz val="10"/>
      <color indexed="36"/>
      <name val="Arial Cyr"/>
      <family val="0"/>
    </font>
    <font>
      <sz val="11"/>
      <name val="Arial Cyr"/>
      <family val="0"/>
    </font>
    <font>
      <sz val="11"/>
      <name val="Times New Roman"/>
      <family val="1"/>
    </font>
    <font>
      <sz val="11"/>
      <color indexed="8"/>
      <name val="Times New Roman"/>
      <family val="1"/>
    </font>
    <font>
      <i/>
      <sz val="10"/>
      <name val="Times New Roman"/>
      <family val="1"/>
    </font>
    <font>
      <i/>
      <sz val="11"/>
      <name val="Times New Roman"/>
      <family val="1"/>
    </font>
    <font>
      <b/>
      <sz val="12"/>
      <name val="Times New Roman"/>
      <family val="1"/>
    </font>
    <font>
      <sz val="10"/>
      <name val="Times New Roman"/>
      <family val="1"/>
    </font>
    <font>
      <sz val="12"/>
      <name val="Times New Roman"/>
      <family val="1"/>
    </font>
    <font>
      <sz val="14"/>
      <name val="Times New Roman"/>
      <family val="1"/>
    </font>
    <font>
      <b/>
      <sz val="14"/>
      <name val="Times New Roman"/>
      <family val="1"/>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2"/>
      <color indexed="8"/>
      <name val="Times New Roman"/>
      <family val="1"/>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right style="double"/>
      <top style="double"/>
      <bottom>
        <color indexed="63"/>
      </bottom>
    </border>
    <border>
      <left style="double"/>
      <right style="double"/>
      <top style="thin"/>
      <bottom style="double"/>
    </border>
    <border>
      <left style="thin"/>
      <right style="thin"/>
      <top style="medium"/>
      <bottom style="mediu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style="medium"/>
      <right>
        <color indexed="63"/>
      </right>
      <top>
        <color indexed="63"/>
      </top>
      <bottom>
        <color indexed="63"/>
      </bottom>
    </border>
    <border>
      <left style="thin"/>
      <right style="thin"/>
      <top style="thick"/>
      <bottom style="thick"/>
    </border>
    <border>
      <left style="thin"/>
      <right style="thin"/>
      <top style="double"/>
      <bottom>
        <color indexed="63"/>
      </bottom>
    </border>
    <border>
      <left>
        <color indexed="63"/>
      </left>
      <right style="medium"/>
      <top style="medium"/>
      <bottom>
        <color indexed="63"/>
      </bottom>
    </border>
    <border>
      <left>
        <color indexed="63"/>
      </left>
      <right style="medium"/>
      <top style="thick"/>
      <bottom style="thick"/>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thin"/>
    </border>
    <border>
      <left style="thin"/>
      <right style="medium"/>
      <top style="thin"/>
      <bottom style="thin"/>
    </border>
    <border>
      <left>
        <color indexed="63"/>
      </left>
      <right style="medium"/>
      <top style="hair"/>
      <bottom style="thin"/>
    </border>
    <border>
      <left>
        <color indexed="63"/>
      </left>
      <right style="medium"/>
      <top>
        <color indexed="63"/>
      </top>
      <bottom style="hair"/>
    </border>
    <border>
      <left>
        <color indexed="63"/>
      </left>
      <right style="medium"/>
      <top style="medium"/>
      <bottom style="medium"/>
    </border>
    <border>
      <left style="thin"/>
      <right style="medium"/>
      <top style="thin"/>
      <bottom style="hair"/>
    </border>
    <border>
      <left style="hair"/>
      <right style="medium"/>
      <top style="medium"/>
      <bottom style="medium"/>
    </border>
    <border>
      <left style="medium"/>
      <right style="thin"/>
      <top style="thin"/>
      <bottom style="hair"/>
    </border>
    <border>
      <left>
        <color indexed="63"/>
      </left>
      <right style="medium"/>
      <top style="thin"/>
      <bottom style="hair"/>
    </border>
    <border>
      <left style="medium"/>
      <right style="thin"/>
      <top style="hair"/>
      <bottom style="thin"/>
    </border>
    <border>
      <left style="thin"/>
      <right style="medium"/>
      <top>
        <color indexed="63"/>
      </top>
      <bottom>
        <color indexed="63"/>
      </bottom>
    </border>
    <border>
      <left style="thin"/>
      <right style="thin"/>
      <top style="thick"/>
      <bottom style="thin"/>
    </border>
    <border>
      <left style="thin"/>
      <right style="medium"/>
      <top style="thick"/>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style="medium"/>
    </border>
    <border>
      <left style="medium"/>
      <right style="thin"/>
      <top style="medium"/>
      <bottom style="medium"/>
    </border>
    <border>
      <left style="thin"/>
      <right style="thin"/>
      <top style="medium"/>
      <bottom style="thick"/>
    </border>
    <border>
      <left>
        <color indexed="63"/>
      </left>
      <right style="medium"/>
      <top style="medium"/>
      <bottom style="thick"/>
    </border>
    <border>
      <left style="medium"/>
      <right style="thin"/>
      <top style="thick"/>
      <bottom style="thick"/>
    </border>
    <border>
      <left style="thin"/>
      <right style="medium"/>
      <top style="thick"/>
      <bottom style="thick"/>
    </border>
    <border>
      <left style="medium"/>
      <right style="thin"/>
      <top style="thick"/>
      <bottom style="thin"/>
    </border>
    <border>
      <left>
        <color indexed="63"/>
      </left>
      <right style="medium"/>
      <top style="thick"/>
      <bottom style="thin"/>
    </border>
    <border>
      <left style="medium"/>
      <right style="thin"/>
      <top style="thick"/>
      <bottom style="medium"/>
    </border>
    <border>
      <left style="thin"/>
      <right style="thin"/>
      <top style="thick"/>
      <bottom style="medium"/>
    </border>
    <border>
      <left style="thin"/>
      <right style="medium"/>
      <top style="thick"/>
      <bottom style="medium"/>
    </border>
    <border>
      <left style="thin"/>
      <right style="thin"/>
      <top>
        <color indexed="63"/>
      </top>
      <bottom style="hair"/>
    </border>
    <border>
      <left>
        <color indexed="63"/>
      </left>
      <right style="medium"/>
      <top style="hair"/>
      <bottom style="hair"/>
    </border>
    <border>
      <left style="thin"/>
      <right style="medium"/>
      <top style="hair"/>
      <bottom style="thin"/>
    </border>
    <border>
      <left style="medium"/>
      <right style="thin"/>
      <top style="hair"/>
      <bottom style="hair"/>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medium"/>
      <right style="thin"/>
      <top style="hair"/>
      <bottom style="thick"/>
    </border>
    <border>
      <left style="thin"/>
      <right style="thin"/>
      <top style="hair"/>
      <bottom style="thick"/>
    </border>
    <border>
      <left style="thin"/>
      <right style="medium"/>
      <top style="hair"/>
      <bottom style="hair"/>
    </border>
    <border>
      <left style="medium"/>
      <right style="thin"/>
      <top style="hair"/>
      <bottom>
        <color indexed="63"/>
      </bottom>
    </border>
    <border>
      <left style="thin"/>
      <right style="medium"/>
      <top style="hair"/>
      <bottom>
        <color indexed="63"/>
      </bottom>
    </border>
    <border>
      <left style="thin"/>
      <right>
        <color indexed="63"/>
      </right>
      <top>
        <color indexed="63"/>
      </top>
      <bottom>
        <color indexed="63"/>
      </bottom>
    </border>
    <border>
      <left>
        <color indexed="63"/>
      </left>
      <right style="medium"/>
      <top style="hair"/>
      <bottom>
        <color indexed="63"/>
      </bottom>
    </border>
    <border>
      <left style="medium"/>
      <right style="thin"/>
      <top style="hair"/>
      <bottom style="medium"/>
    </border>
    <border>
      <left style="thin"/>
      <right style="thin"/>
      <top style="hair"/>
      <bottom style="medium"/>
    </border>
    <border>
      <left style="thin"/>
      <right style="medium"/>
      <top style="medium"/>
      <bottom style="medium"/>
    </border>
    <border>
      <left style="medium"/>
      <right>
        <color indexed="63"/>
      </right>
      <top style="double"/>
      <bottom style="medium"/>
    </border>
    <border>
      <left style="medium"/>
      <right>
        <color indexed="63"/>
      </right>
      <top style="medium"/>
      <bottom style="medium"/>
    </border>
    <border>
      <left style="medium"/>
      <right>
        <color indexed="63"/>
      </right>
      <top style="medium"/>
      <bottom>
        <color indexed="63"/>
      </bottom>
    </border>
    <border>
      <left style="medium"/>
      <right style="thin"/>
      <top style="double"/>
      <bottom>
        <color indexed="63"/>
      </bottom>
    </border>
    <border>
      <left style="medium"/>
      <right style="thin"/>
      <top>
        <color indexed="63"/>
      </top>
      <bottom style="hair"/>
    </border>
    <border>
      <left style="medium"/>
      <right style="thin"/>
      <top style="thin">
        <color indexed="8"/>
      </top>
      <bottom style="thin"/>
    </border>
    <border>
      <left style="medium"/>
      <right style="thin"/>
      <top style="medium"/>
      <bottom style="thick"/>
    </border>
    <border>
      <left>
        <color indexed="63"/>
      </left>
      <right style="medium"/>
      <top style="hair"/>
      <bottom style="medium"/>
    </border>
    <border>
      <left style="thin"/>
      <right style="thin"/>
      <top>
        <color indexed="63"/>
      </top>
      <bottom style="thick"/>
    </border>
    <border>
      <left>
        <color indexed="63"/>
      </left>
      <right style="medium"/>
      <top style="hair"/>
      <bottom style="thick"/>
    </border>
    <border>
      <left>
        <color indexed="63"/>
      </left>
      <right style="medium"/>
      <top>
        <color indexed="63"/>
      </top>
      <bottom style="thick"/>
    </border>
    <border>
      <left style="thin"/>
      <right style="medium"/>
      <top style="hair"/>
      <bottom style="thick"/>
    </border>
    <border>
      <left style="thin"/>
      <right style="medium"/>
      <top>
        <color indexed="63"/>
      </top>
      <bottom style="thick"/>
    </border>
    <border>
      <left style="medium"/>
      <right>
        <color indexed="63"/>
      </right>
      <top style="thin"/>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hair"/>
    </border>
    <border>
      <left style="medium"/>
      <right>
        <color indexed="63"/>
      </right>
      <top style="hair"/>
      <bottom>
        <color indexed="63"/>
      </bottom>
    </border>
    <border>
      <left>
        <color indexed="63"/>
      </left>
      <right>
        <color indexed="63"/>
      </right>
      <top style="hair"/>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hair"/>
      <top style="thin"/>
      <bottom style="hair"/>
    </border>
    <border>
      <left style="thin"/>
      <right style="hair"/>
      <top style="hair"/>
      <bottom style="thin"/>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7" fillId="3" borderId="1" applyNumberFormat="0" applyAlignment="0" applyProtection="0"/>
    <xf numFmtId="0" fontId="18" fillId="2" borderId="2" applyNumberFormat="0" applyAlignment="0" applyProtection="0"/>
    <xf numFmtId="0" fontId="19" fillId="2"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15" borderId="7"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2" fillId="0" borderId="0" applyNumberFormat="0" applyFont="0" applyFill="0" applyBorder="0" applyAlignment="0" applyProtection="0"/>
    <xf numFmtId="0" fontId="3" fillId="0" borderId="0" applyNumberFormat="0" applyFill="0" applyBorder="0" applyAlignment="0" applyProtection="0"/>
    <xf numFmtId="0" fontId="27" fillId="16" borderId="0" applyNumberFormat="0" applyBorder="0" applyAlignment="0" applyProtection="0"/>
    <xf numFmtId="0" fontId="2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7" borderId="0" applyNumberFormat="0" applyBorder="0" applyAlignment="0" applyProtection="0"/>
  </cellStyleXfs>
  <cellXfs count="196">
    <xf numFmtId="0" fontId="0" fillId="0" borderId="0" xfId="0" applyAlignment="1">
      <alignment/>
    </xf>
    <xf numFmtId="0" fontId="0" fillId="0" borderId="0" xfId="0" applyFill="1" applyAlignment="1">
      <alignment/>
    </xf>
    <xf numFmtId="0" fontId="4" fillId="0" borderId="0" xfId="0" applyFont="1" applyAlignment="1">
      <alignment/>
    </xf>
    <xf numFmtId="0" fontId="6" fillId="18" borderId="10" xfId="0" applyFont="1" applyFill="1" applyBorder="1" applyAlignment="1">
      <alignment horizontal="center" vertical="center"/>
    </xf>
    <xf numFmtId="0" fontId="6" fillId="18"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49" fontId="7" fillId="6" borderId="11" xfId="53" applyNumberFormat="1" applyFont="1" applyFill="1" applyBorder="1" applyAlignment="1" applyProtection="1">
      <alignment horizontal="center" vertical="center" wrapText="1"/>
      <protection/>
    </xf>
    <xf numFmtId="49" fontId="8" fillId="6" borderId="11" xfId="53" applyNumberFormat="1" applyFont="1" applyFill="1" applyBorder="1" applyAlignment="1" applyProtection="1">
      <alignment horizontal="center" vertical="center" wrapText="1"/>
      <protection/>
    </xf>
    <xf numFmtId="49" fontId="11" fillId="0" borderId="0" xfId="53" applyNumberFormat="1" applyFont="1" applyFill="1" applyBorder="1" applyAlignment="1" applyProtection="1">
      <alignment horizontal="right" vertical="center" wrapText="1"/>
      <protection/>
    </xf>
    <xf numFmtId="0" fontId="10" fillId="0" borderId="0" xfId="0" applyFont="1" applyAlignment="1">
      <alignment/>
    </xf>
    <xf numFmtId="49" fontId="9" fillId="0" borderId="12" xfId="0" applyNumberFormat="1" applyFont="1" applyFill="1" applyBorder="1" applyAlignment="1">
      <alignment horizontal="center" wrapText="1"/>
    </xf>
    <xf numFmtId="49" fontId="9" fillId="0" borderId="12" xfId="0" applyNumberFormat="1" applyFont="1" applyFill="1" applyBorder="1" applyAlignment="1">
      <alignment horizontal="center"/>
    </xf>
    <xf numFmtId="49" fontId="9" fillId="0" borderId="13" xfId="0" applyNumberFormat="1" applyFont="1" applyFill="1" applyBorder="1" applyAlignment="1">
      <alignment horizontal="center" wrapText="1"/>
    </xf>
    <xf numFmtId="49" fontId="9" fillId="0" borderId="13" xfId="0" applyNumberFormat="1" applyFont="1" applyFill="1" applyBorder="1" applyAlignment="1">
      <alignment horizontal="center"/>
    </xf>
    <xf numFmtId="49" fontId="11" fillId="0" borderId="14" xfId="0" applyNumberFormat="1" applyFont="1" applyFill="1" applyBorder="1" applyAlignment="1">
      <alignment horizontal="center" wrapText="1"/>
    </xf>
    <xf numFmtId="49" fontId="11" fillId="0" borderId="14" xfId="0" applyNumberFormat="1" applyFont="1" applyFill="1" applyBorder="1" applyAlignment="1">
      <alignment horizontal="center"/>
    </xf>
    <xf numFmtId="49" fontId="11" fillId="0" borderId="15" xfId="0" applyNumberFormat="1" applyFont="1" applyFill="1" applyBorder="1" applyAlignment="1">
      <alignment horizontal="center" wrapText="1"/>
    </xf>
    <xf numFmtId="49" fontId="11" fillId="0" borderId="15" xfId="0" applyNumberFormat="1" applyFont="1" applyFill="1" applyBorder="1" applyAlignment="1">
      <alignment horizontal="center"/>
    </xf>
    <xf numFmtId="49" fontId="9" fillId="0" borderId="16" xfId="0" applyNumberFormat="1" applyFont="1" applyFill="1" applyBorder="1" applyAlignment="1">
      <alignment horizontal="center" wrapText="1"/>
    </xf>
    <xf numFmtId="49" fontId="9" fillId="0" borderId="16" xfId="0" applyNumberFormat="1" applyFont="1" applyFill="1" applyBorder="1" applyAlignment="1">
      <alignment horizontal="center"/>
    </xf>
    <xf numFmtId="49" fontId="11" fillId="0" borderId="13" xfId="0" applyNumberFormat="1" applyFont="1" applyFill="1" applyBorder="1" applyAlignment="1">
      <alignment horizontal="center"/>
    </xf>
    <xf numFmtId="49" fontId="11" fillId="0" borderId="17" xfId="0" applyNumberFormat="1" applyFont="1" applyFill="1" applyBorder="1" applyAlignment="1">
      <alignment horizontal="center"/>
    </xf>
    <xf numFmtId="49" fontId="9" fillId="0" borderId="17" xfId="0" applyNumberFormat="1" applyFont="1" applyFill="1" applyBorder="1" applyAlignment="1">
      <alignment horizontal="center"/>
    </xf>
    <xf numFmtId="49" fontId="11" fillId="0" borderId="18" xfId="0" applyNumberFormat="1" applyFont="1" applyFill="1" applyBorder="1" applyAlignment="1">
      <alignment horizontal="center"/>
    </xf>
    <xf numFmtId="49" fontId="11" fillId="0" borderId="19" xfId="0" applyNumberFormat="1" applyFont="1" applyFill="1" applyBorder="1" applyAlignment="1">
      <alignment horizontal="center"/>
    </xf>
    <xf numFmtId="49" fontId="11" fillId="0" borderId="16" xfId="0" applyNumberFormat="1" applyFont="1" applyFill="1" applyBorder="1" applyAlignment="1">
      <alignment horizontal="center"/>
    </xf>
    <xf numFmtId="49" fontId="11" fillId="0" borderId="12" xfId="0" applyNumberFormat="1" applyFont="1" applyFill="1" applyBorder="1" applyAlignment="1">
      <alignment horizontal="center"/>
    </xf>
    <xf numFmtId="49" fontId="9" fillId="0" borderId="18" xfId="0" applyNumberFormat="1" applyFont="1" applyFill="1" applyBorder="1" applyAlignment="1">
      <alignment horizontal="center" wrapText="1"/>
    </xf>
    <xf numFmtId="49" fontId="9" fillId="0" borderId="18" xfId="0" applyNumberFormat="1" applyFont="1" applyFill="1" applyBorder="1" applyAlignment="1">
      <alignment horizontal="center"/>
    </xf>
    <xf numFmtId="49" fontId="9" fillId="0" borderId="20" xfId="0" applyNumberFormat="1" applyFont="1" applyFill="1" applyBorder="1" applyAlignment="1">
      <alignment horizontal="center" wrapText="1"/>
    </xf>
    <xf numFmtId="49" fontId="11" fillId="0" borderId="20" xfId="0" applyNumberFormat="1" applyFont="1" applyFill="1" applyBorder="1" applyAlignment="1">
      <alignment horizontal="center"/>
    </xf>
    <xf numFmtId="49" fontId="9" fillId="0" borderId="17" xfId="0" applyNumberFormat="1" applyFont="1" applyFill="1" applyBorder="1" applyAlignment="1">
      <alignment horizontal="center" wrapText="1"/>
    </xf>
    <xf numFmtId="49" fontId="9" fillId="0" borderId="20" xfId="0" applyNumberFormat="1" applyFont="1" applyFill="1" applyBorder="1" applyAlignment="1">
      <alignment horizontal="center"/>
    </xf>
    <xf numFmtId="49" fontId="9" fillId="0" borderId="21" xfId="0" applyNumberFormat="1" applyFont="1" applyFill="1" applyBorder="1" applyAlignment="1">
      <alignment vertical="center"/>
    </xf>
    <xf numFmtId="49" fontId="9" fillId="0" borderId="22" xfId="0" applyNumberFormat="1" applyFont="1" applyFill="1" applyBorder="1" applyAlignment="1">
      <alignment horizontal="center" wrapText="1"/>
    </xf>
    <xf numFmtId="49" fontId="9" fillId="0" borderId="22" xfId="0" applyNumberFormat="1" applyFont="1" applyFill="1" applyBorder="1" applyAlignment="1">
      <alignment horizontal="center"/>
    </xf>
    <xf numFmtId="49" fontId="11" fillId="0" borderId="22" xfId="0" applyNumberFormat="1" applyFont="1" applyFill="1" applyBorder="1" applyAlignment="1">
      <alignment horizontal="center"/>
    </xf>
    <xf numFmtId="49" fontId="9" fillId="0" borderId="23" xfId="0" applyNumberFormat="1" applyFont="1" applyFill="1" applyBorder="1" applyAlignment="1">
      <alignment horizontal="center" wrapText="1"/>
    </xf>
    <xf numFmtId="49" fontId="9" fillId="0" borderId="23" xfId="0" applyNumberFormat="1" applyFont="1" applyFill="1" applyBorder="1" applyAlignment="1">
      <alignment horizontal="center"/>
    </xf>
    <xf numFmtId="180" fontId="9" fillId="0" borderId="24" xfId="0" applyNumberFormat="1" applyFont="1" applyFill="1" applyBorder="1" applyAlignment="1">
      <alignment horizontal="right" wrapText="1"/>
    </xf>
    <xf numFmtId="180" fontId="9" fillId="0" borderId="25" xfId="0" applyNumberFormat="1" applyFont="1" applyFill="1" applyBorder="1" applyAlignment="1">
      <alignment horizontal="right" wrapText="1"/>
    </xf>
    <xf numFmtId="180" fontId="9" fillId="0" borderId="26" xfId="0" applyNumberFormat="1" applyFont="1" applyFill="1" applyBorder="1" applyAlignment="1">
      <alignment horizontal="right" wrapText="1"/>
    </xf>
    <xf numFmtId="180" fontId="9" fillId="0" borderId="27" xfId="0" applyNumberFormat="1" applyFont="1" applyFill="1" applyBorder="1" applyAlignment="1">
      <alignment horizontal="right" wrapText="1"/>
    </xf>
    <xf numFmtId="180" fontId="9" fillId="0" borderId="28" xfId="0" applyNumberFormat="1" applyFont="1" applyFill="1" applyBorder="1" applyAlignment="1">
      <alignment horizontal="right" wrapText="1"/>
    </xf>
    <xf numFmtId="180" fontId="9" fillId="0" borderId="29" xfId="0" applyNumberFormat="1" applyFont="1" applyFill="1" applyBorder="1" applyAlignment="1">
      <alignment horizontal="right" wrapText="1"/>
    </xf>
    <xf numFmtId="180" fontId="9" fillId="0" borderId="30" xfId="0" applyNumberFormat="1" applyFont="1" applyFill="1" applyBorder="1" applyAlignment="1">
      <alignment horizontal="right" wrapText="1"/>
    </xf>
    <xf numFmtId="180" fontId="11" fillId="0" borderId="31" xfId="0" applyNumberFormat="1" applyFont="1" applyFill="1" applyBorder="1" applyAlignment="1">
      <alignment horizontal="right" wrapText="1"/>
    </xf>
    <xf numFmtId="180" fontId="9" fillId="0" borderId="32" xfId="0" applyNumberFormat="1" applyFont="1" applyFill="1" applyBorder="1" applyAlignment="1">
      <alignment horizontal="right" wrapText="1"/>
    </xf>
    <xf numFmtId="180" fontId="9" fillId="0" borderId="29" xfId="0" applyNumberFormat="1" applyFont="1" applyFill="1" applyBorder="1" applyAlignment="1">
      <alignment horizontal="right"/>
    </xf>
    <xf numFmtId="180" fontId="9" fillId="0" borderId="27" xfId="0" applyNumberFormat="1" applyFont="1" applyFill="1" applyBorder="1" applyAlignment="1">
      <alignment horizontal="right"/>
    </xf>
    <xf numFmtId="180" fontId="9" fillId="0" borderId="33" xfId="0" applyNumberFormat="1" applyFont="1" applyFill="1" applyBorder="1" applyAlignment="1">
      <alignment horizontal="right" wrapText="1"/>
    </xf>
    <xf numFmtId="180" fontId="9" fillId="0" borderId="34" xfId="0" applyNumberFormat="1" applyFont="1" applyFill="1" applyBorder="1" applyAlignment="1">
      <alignment horizontal="right" wrapText="1"/>
    </xf>
    <xf numFmtId="180" fontId="9" fillId="0" borderId="30" xfId="0" applyNumberFormat="1" applyFont="1" applyFill="1" applyBorder="1" applyAlignment="1">
      <alignment horizontal="right"/>
    </xf>
    <xf numFmtId="180" fontId="9" fillId="0" borderId="35" xfId="0" applyNumberFormat="1" applyFont="1" applyFill="1" applyBorder="1" applyAlignment="1">
      <alignment horizontal="right"/>
    </xf>
    <xf numFmtId="0" fontId="12" fillId="0" borderId="0" xfId="0" applyFont="1" applyAlignment="1">
      <alignment horizontal="center"/>
    </xf>
    <xf numFmtId="0" fontId="11" fillId="0" borderId="36" xfId="0" applyFont="1" applyFill="1" applyBorder="1" applyAlignment="1">
      <alignment horizontal="left" vertical="center" wrapText="1"/>
    </xf>
    <xf numFmtId="180" fontId="11" fillId="0" borderId="37" xfId="0" applyNumberFormat="1" applyFont="1" applyFill="1" applyBorder="1" applyAlignment="1">
      <alignment horizontal="right"/>
    </xf>
    <xf numFmtId="0" fontId="11" fillId="0" borderId="38" xfId="0" applyFont="1" applyFill="1" applyBorder="1" applyAlignment="1">
      <alignment horizontal="left" vertical="center" wrapText="1"/>
    </xf>
    <xf numFmtId="180" fontId="9" fillId="0" borderId="39" xfId="0" applyNumberFormat="1" applyFont="1" applyFill="1" applyBorder="1" applyAlignment="1">
      <alignment horizontal="right" wrapText="1"/>
    </xf>
    <xf numFmtId="49" fontId="9" fillId="0" borderId="40" xfId="0" applyNumberFormat="1" applyFont="1" applyFill="1" applyBorder="1" applyAlignment="1">
      <alignment horizontal="center" wrapText="1"/>
    </xf>
    <xf numFmtId="49" fontId="9" fillId="0" borderId="40" xfId="0" applyNumberFormat="1" applyFont="1" applyFill="1" applyBorder="1" applyAlignment="1">
      <alignment horizontal="center"/>
    </xf>
    <xf numFmtId="180" fontId="9" fillId="0" borderId="41" xfId="0" applyNumberFormat="1" applyFont="1" applyFill="1" applyBorder="1" applyAlignment="1">
      <alignment horizontal="right" wrapText="1"/>
    </xf>
    <xf numFmtId="0" fontId="9" fillId="0" borderId="42" xfId="0" applyFont="1" applyFill="1" applyBorder="1" applyAlignment="1">
      <alignment horizontal="left" vertical="center" wrapText="1"/>
    </xf>
    <xf numFmtId="49" fontId="11" fillId="0" borderId="40" xfId="0" applyNumberFormat="1" applyFont="1" applyFill="1" applyBorder="1" applyAlignment="1">
      <alignment horizontal="center"/>
    </xf>
    <xf numFmtId="0" fontId="9" fillId="0" borderId="43" xfId="0" applyFont="1" applyFill="1" applyBorder="1" applyAlignment="1">
      <alignment horizontal="left" vertical="center" wrapText="1"/>
    </xf>
    <xf numFmtId="180" fontId="9" fillId="0" borderId="44" xfId="0" applyNumberFormat="1" applyFont="1" applyFill="1" applyBorder="1" applyAlignment="1">
      <alignment horizontal="right" wrapText="1"/>
    </xf>
    <xf numFmtId="0" fontId="0" fillId="0" borderId="45" xfId="0" applyBorder="1" applyAlignment="1">
      <alignment/>
    </xf>
    <xf numFmtId="0" fontId="0" fillId="0" borderId="21" xfId="0" applyBorder="1" applyAlignment="1">
      <alignment/>
    </xf>
    <xf numFmtId="0" fontId="9" fillId="0" borderId="36" xfId="0" applyFont="1" applyFill="1" applyBorder="1" applyAlignment="1">
      <alignment horizontal="left" vertical="center" wrapText="1"/>
    </xf>
    <xf numFmtId="180" fontId="11" fillId="0" borderId="28" xfId="0" applyNumberFormat="1" applyFont="1" applyFill="1" applyBorder="1" applyAlignment="1">
      <alignment horizontal="right" wrapText="1"/>
    </xf>
    <xf numFmtId="180" fontId="9" fillId="0" borderId="37" xfId="0" applyNumberFormat="1" applyFont="1" applyFill="1" applyBorder="1" applyAlignment="1">
      <alignment horizontal="right" wrapText="1"/>
    </xf>
    <xf numFmtId="0" fontId="9" fillId="0" borderId="46" xfId="0" applyFont="1" applyFill="1" applyBorder="1" applyAlignment="1">
      <alignment horizontal="left" vertical="center" wrapText="1"/>
    </xf>
    <xf numFmtId="49" fontId="9" fillId="0" borderId="47" xfId="0" applyNumberFormat="1" applyFont="1" applyFill="1" applyBorder="1" applyAlignment="1">
      <alignment horizontal="center" wrapText="1"/>
    </xf>
    <xf numFmtId="49" fontId="9" fillId="0" borderId="47" xfId="0" applyNumberFormat="1" applyFont="1" applyFill="1" applyBorder="1" applyAlignment="1">
      <alignment horizontal="center"/>
    </xf>
    <xf numFmtId="49" fontId="11" fillId="0" borderId="47" xfId="0" applyNumberFormat="1" applyFont="1" applyFill="1" applyBorder="1" applyAlignment="1">
      <alignment horizontal="center"/>
    </xf>
    <xf numFmtId="180" fontId="9" fillId="0" borderId="48" xfId="0" applyNumberFormat="1" applyFont="1" applyFill="1" applyBorder="1" applyAlignment="1">
      <alignment horizontal="right"/>
    </xf>
    <xf numFmtId="180" fontId="11" fillId="0" borderId="31" xfId="0" applyNumberFormat="1" applyFont="1" applyFill="1" applyBorder="1" applyAlignment="1">
      <alignment horizontal="right"/>
    </xf>
    <xf numFmtId="0" fontId="9" fillId="0" borderId="49" xfId="0" applyFont="1" applyFill="1" applyBorder="1" applyAlignment="1">
      <alignment horizontal="left" vertical="center" wrapText="1"/>
    </xf>
    <xf numFmtId="180" fontId="9" fillId="0" borderId="50" xfId="0" applyNumberFormat="1" applyFont="1" applyFill="1" applyBorder="1" applyAlignment="1">
      <alignment horizontal="right" wrapText="1"/>
    </xf>
    <xf numFmtId="0" fontId="9" fillId="0" borderId="51" xfId="0" applyFont="1" applyFill="1" applyBorder="1" applyAlignment="1">
      <alignment horizontal="left" vertical="center" wrapText="1"/>
    </xf>
    <xf numFmtId="180" fontId="9" fillId="0" borderId="52" xfId="0" applyNumberFormat="1" applyFont="1" applyFill="1" applyBorder="1" applyAlignment="1">
      <alignment horizontal="right" wrapText="1"/>
    </xf>
    <xf numFmtId="180" fontId="9" fillId="0" borderId="48" xfId="0" applyNumberFormat="1" applyFont="1" applyFill="1" applyBorder="1" applyAlignment="1">
      <alignment horizontal="right" wrapText="1"/>
    </xf>
    <xf numFmtId="0" fontId="9" fillId="0" borderId="53" xfId="0" applyFont="1" applyFill="1" applyBorder="1" applyAlignment="1">
      <alignment horizontal="left" vertical="center" wrapText="1"/>
    </xf>
    <xf numFmtId="49" fontId="9" fillId="0" borderId="54" xfId="0" applyNumberFormat="1" applyFont="1" applyFill="1" applyBorder="1" applyAlignment="1">
      <alignment horizontal="center" wrapText="1"/>
    </xf>
    <xf numFmtId="49" fontId="9" fillId="0" borderId="54" xfId="0" applyNumberFormat="1" applyFont="1" applyFill="1" applyBorder="1" applyAlignment="1">
      <alignment horizontal="center"/>
    </xf>
    <xf numFmtId="180" fontId="9" fillId="0" borderId="55" xfId="0" applyNumberFormat="1" applyFont="1" applyFill="1" applyBorder="1" applyAlignment="1">
      <alignment horizontal="right" wrapText="1"/>
    </xf>
    <xf numFmtId="180" fontId="9" fillId="0" borderId="25" xfId="0" applyNumberFormat="1" applyFont="1" applyFill="1" applyBorder="1" applyAlignment="1">
      <alignment horizontal="right"/>
    </xf>
    <xf numFmtId="181" fontId="9" fillId="0" borderId="13" xfId="0" applyNumberFormat="1" applyFont="1" applyFill="1" applyBorder="1" applyAlignment="1">
      <alignment horizontal="right" wrapText="1"/>
    </xf>
    <xf numFmtId="0" fontId="9" fillId="0" borderId="22" xfId="0" applyFont="1" applyFill="1" applyBorder="1" applyAlignment="1">
      <alignment horizontal="center"/>
    </xf>
    <xf numFmtId="0" fontId="0" fillId="0" borderId="22" xfId="0" applyFill="1" applyBorder="1" applyAlignment="1">
      <alignment/>
    </xf>
    <xf numFmtId="180" fontId="9" fillId="0" borderId="44" xfId="0" applyNumberFormat="1" applyFont="1" applyFill="1" applyBorder="1" applyAlignment="1">
      <alignment horizontal="right"/>
    </xf>
    <xf numFmtId="49" fontId="9" fillId="0" borderId="56" xfId="0" applyNumberFormat="1" applyFont="1" applyFill="1" applyBorder="1" applyAlignment="1">
      <alignment horizontal="center" wrapText="1"/>
    </xf>
    <xf numFmtId="180" fontId="11" fillId="0" borderId="57" xfId="0" applyNumberFormat="1" applyFont="1" applyFill="1" applyBorder="1" applyAlignment="1">
      <alignment horizontal="right"/>
    </xf>
    <xf numFmtId="180" fontId="11" fillId="0" borderId="58" xfId="0" applyNumberFormat="1" applyFont="1" applyFill="1" applyBorder="1" applyAlignment="1">
      <alignment horizontal="right"/>
    </xf>
    <xf numFmtId="0" fontId="11"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180" fontId="9" fillId="0" borderId="61" xfId="0" applyNumberFormat="1" applyFont="1" applyFill="1" applyBorder="1" applyAlignment="1">
      <alignment horizontal="right" wrapText="1"/>
    </xf>
    <xf numFmtId="0" fontId="9" fillId="0" borderId="62" xfId="0" applyFont="1" applyFill="1" applyBorder="1" applyAlignment="1">
      <alignment horizontal="left" vertical="center" wrapText="1"/>
    </xf>
    <xf numFmtId="180" fontId="9" fillId="0" borderId="34" xfId="0" applyNumberFormat="1" applyFont="1" applyFill="1" applyBorder="1" applyAlignment="1">
      <alignment horizontal="right"/>
    </xf>
    <xf numFmtId="180" fontId="9" fillId="0" borderId="39" xfId="0" applyNumberFormat="1" applyFont="1" applyFill="1" applyBorder="1" applyAlignment="1">
      <alignment horizontal="right"/>
    </xf>
    <xf numFmtId="0" fontId="11" fillId="0" borderId="63" xfId="0" applyFont="1" applyFill="1" applyBorder="1" applyAlignment="1">
      <alignment horizontal="left" vertical="center" wrapText="1"/>
    </xf>
    <xf numFmtId="49" fontId="11" fillId="0" borderId="64" xfId="0" applyNumberFormat="1" applyFont="1" applyFill="1" applyBorder="1" applyAlignment="1">
      <alignment horizontal="center"/>
    </xf>
    <xf numFmtId="180" fontId="9" fillId="0" borderId="61" xfId="0" applyNumberFormat="1" applyFont="1" applyFill="1" applyBorder="1" applyAlignment="1">
      <alignment horizontal="right"/>
    </xf>
    <xf numFmtId="180" fontId="11" fillId="0" borderId="65" xfId="0" applyNumberFormat="1" applyFont="1" applyFill="1" applyBorder="1" applyAlignment="1">
      <alignment horizontal="right"/>
    </xf>
    <xf numFmtId="0" fontId="11" fillId="0" borderId="66" xfId="0" applyFont="1" applyFill="1" applyBorder="1" applyAlignment="1">
      <alignment horizontal="left" vertical="center" wrapText="1"/>
    </xf>
    <xf numFmtId="180" fontId="11" fillId="0" borderId="67" xfId="0" applyNumberFormat="1" applyFont="1" applyFill="1" applyBorder="1" applyAlignment="1">
      <alignment horizontal="right"/>
    </xf>
    <xf numFmtId="0" fontId="9" fillId="0" borderId="42" xfId="0" applyNumberFormat="1" applyFont="1" applyFill="1" applyBorder="1" applyAlignment="1">
      <alignment horizontal="left" wrapText="1"/>
    </xf>
    <xf numFmtId="0" fontId="9" fillId="0" borderId="62" xfId="0" applyNumberFormat="1" applyFont="1" applyFill="1" applyBorder="1" applyAlignment="1">
      <alignment horizontal="left" wrapText="1"/>
    </xf>
    <xf numFmtId="0" fontId="9" fillId="0" borderId="43" xfId="0" applyNumberFormat="1" applyFont="1" applyFill="1" applyBorder="1" applyAlignment="1">
      <alignment horizontal="left" wrapText="1"/>
    </xf>
    <xf numFmtId="49" fontId="11" fillId="0" borderId="17" xfId="0" applyNumberFormat="1" applyFont="1" applyFill="1" applyBorder="1" applyAlignment="1">
      <alignment horizontal="center" wrapText="1"/>
    </xf>
    <xf numFmtId="49" fontId="11" fillId="0" borderId="38" xfId="0" applyNumberFormat="1" applyFont="1" applyFill="1" applyBorder="1" applyAlignment="1">
      <alignment horizontal="left" wrapText="1"/>
    </xf>
    <xf numFmtId="49" fontId="11" fillId="0" borderId="43" xfId="0" applyNumberFormat="1" applyFont="1" applyFill="1" applyBorder="1" applyAlignment="1">
      <alignment horizontal="left" wrapText="1"/>
    </xf>
    <xf numFmtId="49" fontId="11" fillId="0" borderId="20" xfId="0" applyNumberFormat="1" applyFont="1" applyFill="1" applyBorder="1" applyAlignment="1">
      <alignment horizontal="center" wrapText="1"/>
    </xf>
    <xf numFmtId="49" fontId="11" fillId="0" borderId="59" xfId="0" applyNumberFormat="1" applyFont="1" applyFill="1" applyBorder="1" applyAlignment="1">
      <alignment horizontal="left" wrapText="1"/>
    </xf>
    <xf numFmtId="49" fontId="11" fillId="0" borderId="18" xfId="0" applyNumberFormat="1" applyFont="1" applyFill="1" applyBorder="1" applyAlignment="1">
      <alignment horizontal="center" wrapText="1"/>
    </xf>
    <xf numFmtId="49" fontId="11" fillId="0" borderId="68" xfId="0" applyNumberFormat="1" applyFont="1" applyFill="1" applyBorder="1" applyAlignment="1">
      <alignment horizontal="center"/>
    </xf>
    <xf numFmtId="180" fontId="11" fillId="0" borderId="27" xfId="0" applyNumberFormat="1" applyFont="1" applyFill="1" applyBorder="1" applyAlignment="1">
      <alignment horizontal="right" wrapText="1"/>
    </xf>
    <xf numFmtId="180" fontId="11" fillId="0" borderId="69" xfId="0" applyNumberFormat="1" applyFont="1" applyFill="1" applyBorder="1" applyAlignment="1">
      <alignment horizontal="right" wrapText="1"/>
    </xf>
    <xf numFmtId="0" fontId="11" fillId="0" borderId="70" xfId="0" applyFont="1" applyFill="1" applyBorder="1" applyAlignment="1">
      <alignment horizontal="left" vertical="center" wrapText="1"/>
    </xf>
    <xf numFmtId="49" fontId="11" fillId="0" borderId="71" xfId="0" applyNumberFormat="1" applyFont="1" applyFill="1" applyBorder="1" applyAlignment="1">
      <alignment horizontal="center"/>
    </xf>
    <xf numFmtId="49" fontId="11" fillId="0" borderId="19" xfId="0" applyNumberFormat="1" applyFont="1" applyFill="1" applyBorder="1" applyAlignment="1">
      <alignment horizontal="center" wrapText="1"/>
    </xf>
    <xf numFmtId="180" fontId="9" fillId="0" borderId="72" xfId="0" applyNumberFormat="1" applyFont="1" applyFill="1" applyBorder="1" applyAlignment="1">
      <alignment horizontal="right" wrapText="1"/>
    </xf>
    <xf numFmtId="49" fontId="9" fillId="0" borderId="73" xfId="53" applyNumberFormat="1" applyFont="1" applyFill="1" applyBorder="1" applyAlignment="1" applyProtection="1">
      <alignment horizontal="center" vertical="center" wrapText="1"/>
      <protection/>
    </xf>
    <xf numFmtId="49" fontId="9" fillId="0" borderId="74" xfId="0" applyNumberFormat="1" applyFont="1" applyFill="1" applyBorder="1" applyAlignment="1">
      <alignment vertical="center"/>
    </xf>
    <xf numFmtId="49" fontId="9" fillId="0" borderId="75" xfId="0" applyNumberFormat="1" applyFont="1" applyFill="1" applyBorder="1" applyAlignment="1">
      <alignment vertical="center"/>
    </xf>
    <xf numFmtId="0" fontId="9" fillId="0" borderId="76" xfId="0" applyFont="1" applyFill="1" applyBorder="1" applyAlignment="1">
      <alignment horizontal="left" vertical="center" wrapText="1"/>
    </xf>
    <xf numFmtId="49" fontId="11" fillId="0" borderId="36" xfId="0" applyNumberFormat="1" applyFont="1" applyFill="1" applyBorder="1" applyAlignment="1">
      <alignment horizontal="left" wrapText="1"/>
    </xf>
    <xf numFmtId="49" fontId="9" fillId="0" borderId="42" xfId="0" applyNumberFormat="1" applyFont="1" applyFill="1" applyBorder="1" applyAlignment="1">
      <alignment horizontal="left" wrapText="1"/>
    </xf>
    <xf numFmtId="0" fontId="9" fillId="0" borderId="77"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49" xfId="0" applyFont="1" applyFill="1" applyBorder="1" applyAlignment="1">
      <alignment wrapText="1"/>
    </xf>
    <xf numFmtId="49" fontId="11" fillId="0" borderId="70" xfId="0" applyNumberFormat="1" applyFont="1" applyFill="1" applyBorder="1" applyAlignment="1">
      <alignment horizontal="left" wrapText="1"/>
    </xf>
    <xf numFmtId="180" fontId="11" fillId="0" borderId="80" xfId="0" applyNumberFormat="1" applyFont="1" applyFill="1" applyBorder="1" applyAlignment="1">
      <alignment horizontal="right"/>
    </xf>
    <xf numFmtId="0" fontId="11" fillId="0" borderId="43" xfId="0" applyFont="1" applyFill="1" applyBorder="1" applyAlignment="1">
      <alignment horizontal="left" vertical="center" wrapText="1"/>
    </xf>
    <xf numFmtId="49" fontId="11" fillId="0" borderId="71" xfId="0" applyNumberFormat="1" applyFont="1" applyFill="1" applyBorder="1" applyAlignment="1">
      <alignment horizontal="center" wrapText="1"/>
    </xf>
    <xf numFmtId="180" fontId="11" fillId="0" borderId="80" xfId="0" applyNumberFormat="1" applyFont="1" applyFill="1" applyBorder="1" applyAlignment="1">
      <alignment horizontal="right" wrapText="1"/>
    </xf>
    <xf numFmtId="49" fontId="11" fillId="0" borderId="81" xfId="0" applyNumberFormat="1" applyFont="1" applyFill="1" applyBorder="1" applyAlignment="1">
      <alignment horizontal="center"/>
    </xf>
    <xf numFmtId="0" fontId="11" fillId="0" borderId="79" xfId="0" applyFont="1" applyFill="1" applyBorder="1" applyAlignment="1">
      <alignment horizontal="left" vertical="center" wrapText="1"/>
    </xf>
    <xf numFmtId="49" fontId="9" fillId="0" borderId="81" xfId="0" applyNumberFormat="1" applyFont="1" applyFill="1" applyBorder="1" applyAlignment="1">
      <alignment horizontal="center"/>
    </xf>
    <xf numFmtId="0" fontId="9" fillId="0" borderId="42" xfId="0" applyNumberFormat="1" applyFont="1" applyFill="1" applyBorder="1" applyAlignment="1">
      <alignment horizontal="left" vertical="center" wrapText="1"/>
    </xf>
    <xf numFmtId="0" fontId="14" fillId="19" borderId="0" xfId="0" applyFont="1" applyFill="1" applyAlignment="1">
      <alignment/>
    </xf>
    <xf numFmtId="180" fontId="11" fillId="0" borderId="82" xfId="0" applyNumberFormat="1" applyFont="1" applyFill="1" applyBorder="1" applyAlignment="1">
      <alignment horizontal="right"/>
    </xf>
    <xf numFmtId="180" fontId="11" fillId="0" borderId="83" xfId="0" applyNumberFormat="1" applyFont="1" applyFill="1" applyBorder="1" applyAlignment="1">
      <alignment horizontal="right"/>
    </xf>
    <xf numFmtId="180" fontId="9" fillId="0" borderId="83" xfId="0" applyNumberFormat="1" applyFont="1" applyFill="1" applyBorder="1" applyAlignment="1">
      <alignment horizontal="right"/>
    </xf>
    <xf numFmtId="180" fontId="11" fillId="0" borderId="34" xfId="0" applyNumberFormat="1" applyFont="1" applyFill="1" applyBorder="1" applyAlignment="1">
      <alignment horizontal="right" wrapText="1"/>
    </xf>
    <xf numFmtId="180" fontId="11" fillId="0" borderId="65" xfId="0" applyNumberFormat="1" applyFont="1" applyFill="1" applyBorder="1" applyAlignment="1">
      <alignment horizontal="right" wrapText="1"/>
    </xf>
    <xf numFmtId="180" fontId="11" fillId="0" borderId="58" xfId="0" applyNumberFormat="1" applyFont="1" applyFill="1" applyBorder="1" applyAlignment="1">
      <alignment horizontal="right" wrapText="1"/>
    </xf>
    <xf numFmtId="180" fontId="11" fillId="0" borderId="69" xfId="0" applyNumberFormat="1" applyFont="1" applyFill="1" applyBorder="1" applyAlignment="1">
      <alignment horizontal="right"/>
    </xf>
    <xf numFmtId="180" fontId="11" fillId="0" borderId="44" xfId="0" applyNumberFormat="1" applyFont="1" applyFill="1" applyBorder="1" applyAlignment="1">
      <alignment horizontal="right" wrapText="1"/>
    </xf>
    <xf numFmtId="180" fontId="11" fillId="0" borderId="37" xfId="0" applyNumberFormat="1" applyFont="1" applyFill="1" applyBorder="1" applyAlignment="1">
      <alignment horizontal="right" wrapText="1"/>
    </xf>
    <xf numFmtId="180" fontId="11" fillId="0" borderId="84" xfId="0" applyNumberFormat="1" applyFont="1" applyFill="1" applyBorder="1" applyAlignment="1">
      <alignment horizontal="right"/>
    </xf>
    <xf numFmtId="180" fontId="11" fillId="0" borderId="28" xfId="0" applyNumberFormat="1" applyFont="1" applyFill="1" applyBorder="1" applyAlignment="1">
      <alignment horizontal="right"/>
    </xf>
    <xf numFmtId="180" fontId="11" fillId="0" borderId="67" xfId="0" applyNumberFormat="1" applyFont="1" applyFill="1" applyBorder="1" applyAlignment="1">
      <alignment horizontal="right" wrapText="1"/>
    </xf>
    <xf numFmtId="49" fontId="11" fillId="0" borderId="77" xfId="0" applyNumberFormat="1" applyFont="1" applyFill="1" applyBorder="1" applyAlignment="1">
      <alignment horizontal="left" wrapText="1"/>
    </xf>
    <xf numFmtId="180" fontId="11" fillId="0" borderId="85" xfId="0" applyNumberFormat="1" applyFont="1" applyFill="1" applyBorder="1" applyAlignment="1">
      <alignment horizontal="right" wrapText="1"/>
    </xf>
    <xf numFmtId="49" fontId="11" fillId="0" borderId="0" xfId="0" applyNumberFormat="1" applyFont="1" applyFill="1" applyBorder="1" applyAlignment="1">
      <alignment horizontal="center"/>
    </xf>
    <xf numFmtId="0" fontId="9" fillId="0" borderId="86"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9" fillId="0" borderId="87" xfId="0" applyFont="1" applyFill="1" applyBorder="1" applyAlignment="1">
      <alignment horizontal="left" vertical="center" wrapText="1"/>
    </xf>
    <xf numFmtId="49" fontId="9" fillId="0" borderId="88" xfId="0" applyNumberFormat="1" applyFont="1" applyFill="1" applyBorder="1" applyAlignment="1">
      <alignment horizontal="center" wrapText="1"/>
    </xf>
    <xf numFmtId="49" fontId="9" fillId="0" borderId="88" xfId="0" applyNumberFormat="1" applyFont="1" applyFill="1" applyBorder="1" applyAlignment="1">
      <alignment horizontal="center"/>
    </xf>
    <xf numFmtId="49" fontId="11" fillId="0" borderId="88" xfId="0" applyNumberFormat="1" applyFont="1" applyFill="1" applyBorder="1" applyAlignment="1">
      <alignment horizontal="center"/>
    </xf>
    <xf numFmtId="180" fontId="9" fillId="0" borderId="89" xfId="0" applyNumberFormat="1" applyFont="1" applyFill="1" applyBorder="1" applyAlignment="1">
      <alignment horizontal="right" wrapText="1"/>
    </xf>
    <xf numFmtId="49" fontId="9" fillId="0" borderId="14" xfId="0" applyNumberFormat="1" applyFont="1" applyFill="1" applyBorder="1" applyAlignment="1">
      <alignment horizontal="center"/>
    </xf>
    <xf numFmtId="0" fontId="9" fillId="0" borderId="77" xfId="0" applyNumberFormat="1" applyFont="1" applyFill="1" applyBorder="1" applyAlignment="1">
      <alignment horizontal="left" vertical="center" wrapText="1"/>
    </xf>
    <xf numFmtId="49" fontId="9" fillId="0" borderId="56" xfId="0" applyNumberFormat="1" applyFont="1" applyFill="1" applyBorder="1" applyAlignment="1">
      <alignment horizontal="center"/>
    </xf>
    <xf numFmtId="49" fontId="11" fillId="0" borderId="56" xfId="0" applyNumberFormat="1" applyFont="1" applyFill="1" applyBorder="1" applyAlignment="1">
      <alignment horizontal="center"/>
    </xf>
    <xf numFmtId="0" fontId="9" fillId="0" borderId="90" xfId="0" applyFont="1" applyFill="1" applyBorder="1" applyAlignment="1">
      <alignment horizontal="left" vertical="center" wrapText="1"/>
    </xf>
    <xf numFmtId="0" fontId="11" fillId="0" borderId="91" xfId="0" applyFont="1" applyFill="1" applyBorder="1" applyAlignment="1">
      <alignment horizontal="left" vertical="center" wrapText="1"/>
    </xf>
    <xf numFmtId="0" fontId="9" fillId="0" borderId="0" xfId="0" applyFont="1" applyAlignment="1">
      <alignment horizontal="center"/>
    </xf>
    <xf numFmtId="0" fontId="11" fillId="0" borderId="92" xfId="0" applyFont="1" applyBorder="1" applyAlignment="1">
      <alignment horizontal="center"/>
    </xf>
    <xf numFmtId="0" fontId="9" fillId="0" borderId="93" xfId="0" applyFont="1" applyBorder="1" applyAlignment="1">
      <alignment horizontal="center"/>
    </xf>
    <xf numFmtId="180" fontId="9" fillId="0" borderId="28" xfId="0" applyNumberFormat="1" applyFont="1" applyFill="1" applyBorder="1" applyAlignment="1">
      <alignment horizontal="right"/>
    </xf>
    <xf numFmtId="49" fontId="11" fillId="0" borderId="42" xfId="0" applyNumberFormat="1" applyFont="1" applyFill="1" applyBorder="1" applyAlignment="1">
      <alignment horizontal="left" wrapText="1"/>
    </xf>
    <xf numFmtId="49" fontId="11" fillId="0" borderId="94" xfId="0" applyNumberFormat="1" applyFont="1" applyFill="1" applyBorder="1" applyAlignment="1">
      <alignment horizontal="left" wrapText="1"/>
    </xf>
    <xf numFmtId="49" fontId="11" fillId="0" borderId="95" xfId="0" applyNumberFormat="1" applyFont="1" applyFill="1" applyBorder="1" applyAlignment="1">
      <alignment horizontal="center" wrapText="1"/>
    </xf>
    <xf numFmtId="180" fontId="9" fillId="0" borderId="80" xfId="0" applyNumberFormat="1" applyFont="1" applyFill="1" applyBorder="1" applyAlignment="1">
      <alignment horizontal="right" wrapText="1"/>
    </xf>
    <xf numFmtId="49" fontId="11" fillId="0" borderId="16" xfId="0" applyNumberFormat="1" applyFont="1" applyFill="1" applyBorder="1" applyAlignment="1">
      <alignment horizontal="center" wrapText="1"/>
    </xf>
    <xf numFmtId="180" fontId="11" fillId="0" borderId="30" xfId="0" applyNumberFormat="1" applyFont="1" applyFill="1" applyBorder="1" applyAlignment="1">
      <alignment horizontal="right" wrapText="1"/>
    </xf>
    <xf numFmtId="0" fontId="9" fillId="0" borderId="96" xfId="0" applyNumberFormat="1" applyFont="1" applyFill="1" applyBorder="1" applyAlignment="1">
      <alignment horizontal="left" wrapText="1"/>
    </xf>
    <xf numFmtId="49" fontId="11" fillId="0" borderId="97" xfId="0" applyNumberFormat="1" applyFont="1" applyFill="1" applyBorder="1" applyAlignment="1">
      <alignment horizontal="left" wrapText="1"/>
    </xf>
    <xf numFmtId="0" fontId="33" fillId="0" borderId="42" xfId="0" applyFont="1" applyBorder="1" applyAlignment="1">
      <alignment wrapText="1"/>
    </xf>
    <xf numFmtId="0" fontId="33" fillId="0" borderId="87" xfId="0" applyFont="1" applyBorder="1" applyAlignment="1">
      <alignment wrapText="1"/>
    </xf>
    <xf numFmtId="0" fontId="9" fillId="0" borderId="36" xfId="0" applyFont="1" applyFill="1" applyBorder="1" applyAlignment="1">
      <alignment horizontal="left" vertical="center" wrapText="1"/>
    </xf>
    <xf numFmtId="49" fontId="11" fillId="0" borderId="15" xfId="0" applyNumberFormat="1" applyFont="1" applyFill="1" applyBorder="1" applyAlignment="1">
      <alignment horizontal="center"/>
    </xf>
    <xf numFmtId="0" fontId="9" fillId="0" borderId="62" xfId="0" applyFont="1" applyFill="1" applyBorder="1" applyAlignment="1">
      <alignment horizontal="left" vertical="center" wrapText="1"/>
    </xf>
    <xf numFmtId="49" fontId="11" fillId="0" borderId="0" xfId="53" applyNumberFormat="1" applyFont="1" applyFill="1" applyBorder="1" applyAlignment="1" applyProtection="1">
      <alignment horizontal="right" vertical="center" wrapText="1"/>
      <protection/>
    </xf>
    <xf numFmtId="49" fontId="11" fillId="0" borderId="0" xfId="53" applyNumberFormat="1" applyFont="1" applyFill="1" applyBorder="1" applyAlignment="1" applyProtection="1">
      <alignment horizontal="center" vertical="center" wrapText="1"/>
      <protection/>
    </xf>
    <xf numFmtId="49" fontId="9" fillId="0" borderId="74" xfId="0" applyNumberFormat="1" applyFont="1" applyFill="1" applyBorder="1" applyAlignment="1">
      <alignment horizontal="left" wrapText="1"/>
    </xf>
    <xf numFmtId="49" fontId="9" fillId="0" borderId="98" xfId="0" applyNumberFormat="1" applyFont="1" applyFill="1" applyBorder="1" applyAlignment="1">
      <alignment horizontal="left" wrapText="1"/>
    </xf>
    <xf numFmtId="49" fontId="9" fillId="0" borderId="33" xfId="0" applyNumberFormat="1" applyFont="1" applyFill="1" applyBorder="1" applyAlignment="1">
      <alignment horizontal="left" wrapText="1"/>
    </xf>
    <xf numFmtId="0" fontId="13" fillId="0" borderId="0" xfId="0" applyFont="1" applyAlignment="1">
      <alignment horizontal="center"/>
    </xf>
    <xf numFmtId="49" fontId="9" fillId="0" borderId="75" xfId="53" applyNumberFormat="1" applyFont="1" applyFill="1" applyBorder="1" applyAlignment="1" applyProtection="1">
      <alignment horizontal="center" vertical="center" wrapText="1"/>
      <protection/>
    </xf>
    <xf numFmtId="0" fontId="0" fillId="0" borderId="21" xfId="0"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346</xdr:row>
      <xdr:rowOff>0</xdr:rowOff>
    </xdr:from>
    <xdr:to>
      <xdr:col>9</xdr:col>
      <xdr:colOff>0</xdr:colOff>
      <xdr:row>346</xdr:row>
      <xdr:rowOff>0</xdr:rowOff>
    </xdr:to>
    <xdr:sp>
      <xdr:nvSpPr>
        <xdr:cNvPr id="1" name="2905"/>
        <xdr:cNvSpPr>
          <a:spLocks/>
        </xdr:cNvSpPr>
      </xdr:nvSpPr>
      <xdr:spPr>
        <a:xfrm>
          <a:off x="11430000" y="18227040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7"/>
  <sheetViews>
    <sheetView showGridLines="0" tabSelected="1" view="pageBreakPreview" zoomScale="75" zoomScaleNormal="75" zoomScaleSheetLayoutView="75" zoomScalePageLayoutView="0" workbookViewId="0" topLeftCell="A1">
      <selection activeCell="I368" sqref="I368"/>
    </sheetView>
  </sheetViews>
  <sheetFormatPr defaultColWidth="8.75390625" defaultRowHeight="12.75"/>
  <cols>
    <col min="1" max="1" width="5.00390625" style="0" customWidth="1"/>
    <col min="2" max="2" width="81.875" style="0" customWidth="1"/>
    <col min="3" max="4" width="7.375" style="0" customWidth="1"/>
    <col min="5" max="5" width="7.625" style="0" customWidth="1"/>
    <col min="6" max="6" width="12.625" style="0" customWidth="1"/>
    <col min="7" max="7" width="5.625" style="0" customWidth="1"/>
    <col min="8" max="8" width="6.625" style="0" customWidth="1"/>
    <col min="9" max="9" width="15.875" style="0" customWidth="1"/>
    <col min="10" max="10" width="56.00390625" style="0" customWidth="1"/>
  </cols>
  <sheetData>
    <row r="1" spans="1:9" ht="18.75">
      <c r="A1" s="54"/>
      <c r="B1" s="54"/>
      <c r="C1" s="54"/>
      <c r="D1" s="54"/>
      <c r="E1" s="54"/>
      <c r="F1" s="54"/>
      <c r="G1" s="8"/>
      <c r="H1" s="8"/>
      <c r="I1" s="8" t="s">
        <v>183</v>
      </c>
    </row>
    <row r="2" spans="1:9" ht="15.75" customHeight="1">
      <c r="A2" s="9"/>
      <c r="B2" s="188" t="s">
        <v>225</v>
      </c>
      <c r="C2" s="188"/>
      <c r="D2" s="188"/>
      <c r="E2" s="188"/>
      <c r="F2" s="188"/>
      <c r="G2" s="188"/>
      <c r="H2" s="188"/>
      <c r="I2" s="188"/>
    </row>
    <row r="3" spans="1:9" ht="15.75" customHeight="1">
      <c r="A3" s="9"/>
      <c r="B3" s="188" t="s">
        <v>376</v>
      </c>
      <c r="C3" s="188"/>
      <c r="D3" s="188"/>
      <c r="E3" s="188"/>
      <c r="F3" s="188"/>
      <c r="G3" s="188"/>
      <c r="H3" s="188"/>
      <c r="I3" s="188"/>
    </row>
    <row r="4" spans="1:9" ht="15.75" customHeight="1">
      <c r="A4" s="9"/>
      <c r="B4" s="188" t="s">
        <v>184</v>
      </c>
      <c r="C4" s="188"/>
      <c r="D4" s="188"/>
      <c r="E4" s="188"/>
      <c r="F4" s="188"/>
      <c r="G4" s="188"/>
      <c r="H4" s="188"/>
      <c r="I4" s="188"/>
    </row>
    <row r="5" spans="1:9" ht="15.75" customHeight="1">
      <c r="A5" s="9"/>
      <c r="B5" s="8"/>
      <c r="C5" s="8"/>
      <c r="D5" s="8"/>
      <c r="E5" s="8"/>
      <c r="F5" s="189" t="s">
        <v>215</v>
      </c>
      <c r="G5" s="189"/>
      <c r="H5" s="189"/>
      <c r="I5" s="189"/>
    </row>
    <row r="6" spans="1:9" ht="15.75" customHeight="1">
      <c r="A6" s="9"/>
      <c r="B6" s="8"/>
      <c r="C6" s="8"/>
      <c r="D6" s="8"/>
      <c r="E6" s="8"/>
      <c r="F6" s="188" t="s">
        <v>48</v>
      </c>
      <c r="G6" s="188"/>
      <c r="H6" s="188"/>
      <c r="I6" s="188"/>
    </row>
    <row r="7" spans="1:9" ht="15" customHeight="1">
      <c r="A7" s="9"/>
      <c r="B7" s="8"/>
      <c r="C7" s="8"/>
      <c r="D7" s="8"/>
      <c r="E7" s="8"/>
      <c r="F7" s="188" t="s">
        <v>240</v>
      </c>
      <c r="G7" s="188"/>
      <c r="H7" s="188"/>
      <c r="I7" s="188"/>
    </row>
    <row r="8" spans="1:9" ht="15" customHeight="1">
      <c r="A8" s="9"/>
      <c r="B8" s="8"/>
      <c r="C8" s="8"/>
      <c r="D8" s="8"/>
      <c r="E8" s="8"/>
      <c r="F8" s="188"/>
      <c r="G8" s="188"/>
      <c r="H8" s="188"/>
      <c r="I8" s="188"/>
    </row>
    <row r="9" spans="2:9" ht="25.5" customHeight="1">
      <c r="B9" s="193" t="s">
        <v>133</v>
      </c>
      <c r="C9" s="193"/>
      <c r="D9" s="193"/>
      <c r="E9" s="193"/>
      <c r="F9" s="193"/>
      <c r="G9" s="193"/>
      <c r="H9" s="193"/>
      <c r="I9" s="193"/>
    </row>
    <row r="10" spans="2:9" ht="21" customHeight="1">
      <c r="B10" s="193" t="s">
        <v>265</v>
      </c>
      <c r="C10" s="193"/>
      <c r="D10" s="193"/>
      <c r="E10" s="193"/>
      <c r="F10" s="193"/>
      <c r="G10" s="193"/>
      <c r="H10" s="193"/>
      <c r="I10" s="193"/>
    </row>
    <row r="11" spans="2:9" ht="13.5" customHeight="1" thickBot="1">
      <c r="B11" s="2"/>
      <c r="C11" s="2"/>
      <c r="D11" s="2"/>
      <c r="E11" s="2"/>
      <c r="F11" s="2"/>
      <c r="G11" s="2"/>
      <c r="H11" s="2"/>
      <c r="I11" s="2"/>
    </row>
    <row r="12" spans="1:9" ht="61.5" customHeight="1" thickTop="1">
      <c r="A12" s="4" t="s">
        <v>134</v>
      </c>
      <c r="B12" s="3" t="s">
        <v>86</v>
      </c>
      <c r="C12" s="3" t="s">
        <v>135</v>
      </c>
      <c r="D12" s="3" t="s">
        <v>87</v>
      </c>
      <c r="E12" s="3" t="s">
        <v>88</v>
      </c>
      <c r="F12" s="3" t="s">
        <v>89</v>
      </c>
      <c r="G12" s="3" t="s">
        <v>90</v>
      </c>
      <c r="H12" s="4" t="s">
        <v>136</v>
      </c>
      <c r="I12" s="5" t="s">
        <v>148</v>
      </c>
    </row>
    <row r="13" spans="1:9" ht="14.25" customHeight="1" thickBot="1">
      <c r="A13" s="6">
        <v>1</v>
      </c>
      <c r="B13" s="7" t="s">
        <v>181</v>
      </c>
      <c r="C13" s="7" t="s">
        <v>182</v>
      </c>
      <c r="D13" s="7" t="s">
        <v>137</v>
      </c>
      <c r="E13" s="7" t="s">
        <v>138</v>
      </c>
      <c r="F13" s="7" t="s">
        <v>139</v>
      </c>
      <c r="G13" s="7" t="s">
        <v>140</v>
      </c>
      <c r="H13" s="7" t="s">
        <v>141</v>
      </c>
      <c r="I13" s="7" t="s">
        <v>142</v>
      </c>
    </row>
    <row r="14" spans="1:9" s="1" customFormat="1" ht="33" thickBot="1" thickTop="1">
      <c r="A14" s="122" t="s">
        <v>149</v>
      </c>
      <c r="B14" s="125" t="s">
        <v>179</v>
      </c>
      <c r="C14" s="37" t="s">
        <v>143</v>
      </c>
      <c r="D14" s="37"/>
      <c r="E14" s="37"/>
      <c r="F14" s="38"/>
      <c r="G14" s="38"/>
      <c r="H14" s="38"/>
      <c r="I14" s="39">
        <f>I15+I84+I91+I117+I152+I248+I256+I305+I319+I329+I341</f>
        <v>257368.09600000005</v>
      </c>
    </row>
    <row r="15" spans="1:9" s="1" customFormat="1" ht="17.25" thickBot="1" thickTop="1">
      <c r="A15" s="194"/>
      <c r="B15" s="77" t="s">
        <v>91</v>
      </c>
      <c r="C15" s="34" t="s">
        <v>143</v>
      </c>
      <c r="D15" s="34" t="s">
        <v>92</v>
      </c>
      <c r="E15" s="34"/>
      <c r="F15" s="35" t="s">
        <v>93</v>
      </c>
      <c r="G15" s="35" t="s">
        <v>93</v>
      </c>
      <c r="H15" s="35" t="s">
        <v>93</v>
      </c>
      <c r="I15" s="40">
        <f>I16+I45+I50+I55</f>
        <v>25906.978</v>
      </c>
    </row>
    <row r="16" spans="1:9" s="1" customFormat="1" ht="48" thickTop="1">
      <c r="A16" s="195"/>
      <c r="B16" s="95" t="s">
        <v>106</v>
      </c>
      <c r="C16" s="12" t="s">
        <v>143</v>
      </c>
      <c r="D16" s="12" t="s">
        <v>92</v>
      </c>
      <c r="E16" s="12" t="s">
        <v>247</v>
      </c>
      <c r="F16" s="12"/>
      <c r="G16" s="12"/>
      <c r="H16" s="13"/>
      <c r="I16" s="41">
        <f>I17+I39</f>
        <v>22583.877</v>
      </c>
    </row>
    <row r="17" spans="1:9" s="1" customFormat="1" ht="15.75">
      <c r="A17" s="195"/>
      <c r="B17" s="95" t="s">
        <v>344</v>
      </c>
      <c r="C17" s="12" t="s">
        <v>143</v>
      </c>
      <c r="D17" s="12" t="s">
        <v>92</v>
      </c>
      <c r="E17" s="12" t="s">
        <v>247</v>
      </c>
      <c r="F17" s="12" t="s">
        <v>233</v>
      </c>
      <c r="G17" s="13" t="s">
        <v>93</v>
      </c>
      <c r="H17" s="13" t="s">
        <v>93</v>
      </c>
      <c r="I17" s="41">
        <f>I18+I29+I32</f>
        <v>21748.43</v>
      </c>
    </row>
    <row r="18" spans="1:9" s="1" customFormat="1" ht="20.25" customHeight="1">
      <c r="A18" s="195"/>
      <c r="B18" s="62" t="s">
        <v>85</v>
      </c>
      <c r="C18" s="18" t="s">
        <v>143</v>
      </c>
      <c r="D18" s="18" t="s">
        <v>92</v>
      </c>
      <c r="E18" s="18" t="s">
        <v>247</v>
      </c>
      <c r="F18" s="18" t="s">
        <v>234</v>
      </c>
      <c r="G18" s="19"/>
      <c r="H18" s="19"/>
      <c r="I18" s="44">
        <f>I19+I22+I24</f>
        <v>18830.202</v>
      </c>
    </row>
    <row r="19" spans="1:9" s="1" customFormat="1" ht="47.25">
      <c r="A19" s="195"/>
      <c r="B19" s="64" t="s">
        <v>235</v>
      </c>
      <c r="C19" s="29" t="s">
        <v>143</v>
      </c>
      <c r="D19" s="29" t="s">
        <v>92</v>
      </c>
      <c r="E19" s="29" t="s">
        <v>247</v>
      </c>
      <c r="F19" s="29" t="s">
        <v>236</v>
      </c>
      <c r="G19" s="32"/>
      <c r="H19" s="32"/>
      <c r="I19" s="43">
        <f>I20+I21</f>
        <v>14274.337</v>
      </c>
    </row>
    <row r="20" spans="1:9" s="1" customFormat="1" ht="15.75">
      <c r="A20" s="195"/>
      <c r="B20" s="57" t="s">
        <v>286</v>
      </c>
      <c r="C20" s="17" t="s">
        <v>143</v>
      </c>
      <c r="D20" s="17" t="s">
        <v>92</v>
      </c>
      <c r="E20" s="17" t="s">
        <v>247</v>
      </c>
      <c r="F20" s="17" t="s">
        <v>236</v>
      </c>
      <c r="G20" s="17" t="s">
        <v>269</v>
      </c>
      <c r="H20" s="17" t="s">
        <v>144</v>
      </c>
      <c r="I20" s="93">
        <f>13082.937+280</f>
        <v>13362.937</v>
      </c>
    </row>
    <row r="21" spans="1:9" s="1" customFormat="1" ht="15.75">
      <c r="A21" s="195"/>
      <c r="B21" s="57" t="s">
        <v>286</v>
      </c>
      <c r="C21" s="17" t="s">
        <v>143</v>
      </c>
      <c r="D21" s="17" t="s">
        <v>92</v>
      </c>
      <c r="E21" s="17" t="s">
        <v>247</v>
      </c>
      <c r="F21" s="17" t="s">
        <v>236</v>
      </c>
      <c r="G21" s="17" t="s">
        <v>269</v>
      </c>
      <c r="H21" s="17" t="s">
        <v>150</v>
      </c>
      <c r="I21" s="93">
        <v>911.4</v>
      </c>
    </row>
    <row r="22" spans="1:9" s="1" customFormat="1" ht="63">
      <c r="A22" s="195"/>
      <c r="B22" s="64" t="s">
        <v>237</v>
      </c>
      <c r="C22" s="29" t="s">
        <v>143</v>
      </c>
      <c r="D22" s="29" t="s">
        <v>92</v>
      </c>
      <c r="E22" s="29" t="s">
        <v>247</v>
      </c>
      <c r="F22" s="29" t="s">
        <v>238</v>
      </c>
      <c r="G22" s="32"/>
      <c r="H22" s="32"/>
      <c r="I22" s="43">
        <f>I23</f>
        <v>1283.665</v>
      </c>
    </row>
    <row r="23" spans="1:9" s="1" customFormat="1" ht="15.75">
      <c r="A23" s="195"/>
      <c r="B23" s="57" t="s">
        <v>286</v>
      </c>
      <c r="C23" s="17" t="s">
        <v>143</v>
      </c>
      <c r="D23" s="17" t="s">
        <v>92</v>
      </c>
      <c r="E23" s="17" t="s">
        <v>247</v>
      </c>
      <c r="F23" s="17" t="s">
        <v>238</v>
      </c>
      <c r="G23" s="17" t="s">
        <v>269</v>
      </c>
      <c r="H23" s="17" t="s">
        <v>144</v>
      </c>
      <c r="I23" s="93">
        <f>1563.665-280</f>
        <v>1283.665</v>
      </c>
    </row>
    <row r="24" spans="1:9" s="1" customFormat="1" ht="47.25">
      <c r="A24" s="195"/>
      <c r="B24" s="64" t="s">
        <v>241</v>
      </c>
      <c r="C24" s="29" t="s">
        <v>143</v>
      </c>
      <c r="D24" s="29" t="s">
        <v>92</v>
      </c>
      <c r="E24" s="29" t="s">
        <v>247</v>
      </c>
      <c r="F24" s="29" t="s">
        <v>239</v>
      </c>
      <c r="G24" s="32"/>
      <c r="H24" s="32"/>
      <c r="I24" s="43">
        <f>SUM(I25:I28)</f>
        <v>3272.2</v>
      </c>
    </row>
    <row r="25" spans="1:9" s="1" customFormat="1" ht="15.75">
      <c r="A25" s="195"/>
      <c r="B25" s="126" t="s">
        <v>286</v>
      </c>
      <c r="C25" s="109" t="s">
        <v>143</v>
      </c>
      <c r="D25" s="109" t="s">
        <v>92</v>
      </c>
      <c r="E25" s="109" t="s">
        <v>247</v>
      </c>
      <c r="F25" s="109" t="s">
        <v>239</v>
      </c>
      <c r="G25" s="21" t="s">
        <v>269</v>
      </c>
      <c r="H25" s="21" t="s">
        <v>144</v>
      </c>
      <c r="I25" s="146">
        <v>33</v>
      </c>
    </row>
    <row r="26" spans="1:9" s="1" customFormat="1" ht="31.5">
      <c r="A26" s="195"/>
      <c r="B26" s="113" t="s">
        <v>287</v>
      </c>
      <c r="C26" s="14" t="s">
        <v>143</v>
      </c>
      <c r="D26" s="14" t="s">
        <v>92</v>
      </c>
      <c r="E26" s="14" t="s">
        <v>247</v>
      </c>
      <c r="F26" s="14" t="s">
        <v>239</v>
      </c>
      <c r="G26" s="15" t="s">
        <v>270</v>
      </c>
      <c r="H26" s="15" t="s">
        <v>144</v>
      </c>
      <c r="I26" s="147">
        <f>2513.1+120</f>
        <v>2633.1</v>
      </c>
    </row>
    <row r="27" spans="1:9" s="1" customFormat="1" ht="31.5">
      <c r="A27" s="195"/>
      <c r="B27" s="113" t="s">
        <v>287</v>
      </c>
      <c r="C27" s="14" t="s">
        <v>143</v>
      </c>
      <c r="D27" s="14" t="s">
        <v>92</v>
      </c>
      <c r="E27" s="14" t="s">
        <v>247</v>
      </c>
      <c r="F27" s="14" t="s">
        <v>239</v>
      </c>
      <c r="G27" s="15" t="s">
        <v>270</v>
      </c>
      <c r="H27" s="15" t="s">
        <v>150</v>
      </c>
      <c r="I27" s="154">
        <v>597.1</v>
      </c>
    </row>
    <row r="28" spans="1:9" s="1" customFormat="1" ht="15.75">
      <c r="A28" s="195"/>
      <c r="B28" s="110" t="s">
        <v>293</v>
      </c>
      <c r="C28" s="16" t="s">
        <v>143</v>
      </c>
      <c r="D28" s="16" t="s">
        <v>92</v>
      </c>
      <c r="E28" s="16" t="s">
        <v>247</v>
      </c>
      <c r="F28" s="16" t="s">
        <v>239</v>
      </c>
      <c r="G28" s="17" t="s">
        <v>280</v>
      </c>
      <c r="H28" s="17" t="s">
        <v>144</v>
      </c>
      <c r="I28" s="148">
        <v>9</v>
      </c>
    </row>
    <row r="29" spans="1:9" s="1" customFormat="1" ht="15.75">
      <c r="A29" s="195"/>
      <c r="B29" s="64" t="s">
        <v>242</v>
      </c>
      <c r="C29" s="18" t="s">
        <v>143</v>
      </c>
      <c r="D29" s="18" t="s">
        <v>92</v>
      </c>
      <c r="E29" s="18" t="s">
        <v>247</v>
      </c>
      <c r="F29" s="18" t="s">
        <v>243</v>
      </c>
      <c r="G29" s="19"/>
      <c r="H29" s="19"/>
      <c r="I29" s="44">
        <f>I30</f>
        <v>1795.017</v>
      </c>
    </row>
    <row r="30" spans="1:9" s="1" customFormat="1" ht="47.25">
      <c r="A30" s="195"/>
      <c r="B30" s="64" t="s">
        <v>244</v>
      </c>
      <c r="C30" s="27" t="s">
        <v>143</v>
      </c>
      <c r="D30" s="27" t="s">
        <v>92</v>
      </c>
      <c r="E30" s="27" t="s">
        <v>247</v>
      </c>
      <c r="F30" s="27" t="s">
        <v>245</v>
      </c>
      <c r="G30" s="28"/>
      <c r="H30" s="28"/>
      <c r="I30" s="42">
        <f>I31</f>
        <v>1795.017</v>
      </c>
    </row>
    <row r="31" spans="1:9" s="1" customFormat="1" ht="15.75">
      <c r="A31" s="195"/>
      <c r="B31" s="57" t="s">
        <v>286</v>
      </c>
      <c r="C31" s="17" t="s">
        <v>143</v>
      </c>
      <c r="D31" s="17" t="s">
        <v>92</v>
      </c>
      <c r="E31" s="17" t="s">
        <v>247</v>
      </c>
      <c r="F31" s="17" t="s">
        <v>245</v>
      </c>
      <c r="G31" s="17" t="s">
        <v>269</v>
      </c>
      <c r="H31" s="17" t="s">
        <v>144</v>
      </c>
      <c r="I31" s="76">
        <f>1538.717+256.3</f>
        <v>1795.017</v>
      </c>
    </row>
    <row r="32" spans="1:9" s="1" customFormat="1" ht="31.5">
      <c r="A32" s="195"/>
      <c r="B32" s="64" t="s">
        <v>246</v>
      </c>
      <c r="C32" s="18" t="s">
        <v>143</v>
      </c>
      <c r="D32" s="18" t="s">
        <v>92</v>
      </c>
      <c r="E32" s="18" t="s">
        <v>247</v>
      </c>
      <c r="F32" s="18" t="s">
        <v>248</v>
      </c>
      <c r="G32" s="19"/>
      <c r="H32" s="19"/>
      <c r="I32" s="44">
        <f>I33+I36</f>
        <v>1123.211</v>
      </c>
    </row>
    <row r="33" spans="1:9" s="1" customFormat="1" ht="47.25">
      <c r="A33" s="195"/>
      <c r="B33" s="64" t="s">
        <v>274</v>
      </c>
      <c r="C33" s="12" t="s">
        <v>143</v>
      </c>
      <c r="D33" s="12" t="s">
        <v>92</v>
      </c>
      <c r="E33" s="12" t="s">
        <v>247</v>
      </c>
      <c r="F33" s="12" t="s">
        <v>251</v>
      </c>
      <c r="G33" s="13"/>
      <c r="H33" s="13"/>
      <c r="I33" s="41">
        <f>SUM(I34:I35)</f>
        <v>555.1</v>
      </c>
    </row>
    <row r="34" spans="1:9" s="1" customFormat="1" ht="15.75">
      <c r="A34" s="195"/>
      <c r="B34" s="55" t="s">
        <v>286</v>
      </c>
      <c r="C34" s="21" t="s">
        <v>143</v>
      </c>
      <c r="D34" s="21" t="s">
        <v>92</v>
      </c>
      <c r="E34" s="21" t="s">
        <v>247</v>
      </c>
      <c r="F34" s="21" t="s">
        <v>251</v>
      </c>
      <c r="G34" s="21" t="s">
        <v>269</v>
      </c>
      <c r="H34" s="21" t="s">
        <v>30</v>
      </c>
      <c r="I34" s="56">
        <v>529.905</v>
      </c>
    </row>
    <row r="35" spans="1:9" s="1" customFormat="1" ht="31.5">
      <c r="A35" s="195"/>
      <c r="B35" s="57" t="s">
        <v>287</v>
      </c>
      <c r="C35" s="17" t="s">
        <v>143</v>
      </c>
      <c r="D35" s="17" t="s">
        <v>92</v>
      </c>
      <c r="E35" s="17" t="s">
        <v>247</v>
      </c>
      <c r="F35" s="17" t="s">
        <v>251</v>
      </c>
      <c r="G35" s="17" t="s">
        <v>270</v>
      </c>
      <c r="H35" s="17" t="s">
        <v>30</v>
      </c>
      <c r="I35" s="76">
        <f>16.295+8.9</f>
        <v>25.195</v>
      </c>
    </row>
    <row r="36" spans="1:9" s="1" customFormat="1" ht="31.5">
      <c r="A36" s="195"/>
      <c r="B36" s="64" t="s">
        <v>275</v>
      </c>
      <c r="C36" s="12" t="s">
        <v>143</v>
      </c>
      <c r="D36" s="12" t="s">
        <v>92</v>
      </c>
      <c r="E36" s="12" t="s">
        <v>247</v>
      </c>
      <c r="F36" s="12" t="s">
        <v>249</v>
      </c>
      <c r="G36" s="13"/>
      <c r="H36" s="13"/>
      <c r="I36" s="41">
        <f>SUM(I37:I38)</f>
        <v>568.111</v>
      </c>
    </row>
    <row r="37" spans="1:9" s="1" customFormat="1" ht="15.75">
      <c r="A37" s="195"/>
      <c r="B37" s="55" t="s">
        <v>286</v>
      </c>
      <c r="C37" s="21" t="s">
        <v>143</v>
      </c>
      <c r="D37" s="21" t="s">
        <v>92</v>
      </c>
      <c r="E37" s="21" t="s">
        <v>247</v>
      </c>
      <c r="F37" s="21" t="s">
        <v>249</v>
      </c>
      <c r="G37" s="21" t="s">
        <v>269</v>
      </c>
      <c r="H37" s="21" t="s">
        <v>151</v>
      </c>
      <c r="I37" s="56">
        <f>532.911+3</f>
        <v>535.911</v>
      </c>
    </row>
    <row r="38" spans="1:9" s="1" customFormat="1" ht="31.5">
      <c r="A38" s="195"/>
      <c r="B38" s="57" t="s">
        <v>287</v>
      </c>
      <c r="C38" s="17" t="s">
        <v>143</v>
      </c>
      <c r="D38" s="17" t="s">
        <v>92</v>
      </c>
      <c r="E38" s="17" t="s">
        <v>247</v>
      </c>
      <c r="F38" s="17" t="s">
        <v>249</v>
      </c>
      <c r="G38" s="17" t="s">
        <v>270</v>
      </c>
      <c r="H38" s="17" t="s">
        <v>151</v>
      </c>
      <c r="I38" s="76">
        <f>28.2+4</f>
        <v>32.2</v>
      </c>
    </row>
    <row r="39" spans="1:9" s="1" customFormat="1" ht="15.75">
      <c r="A39" s="195"/>
      <c r="B39" s="64" t="s">
        <v>252</v>
      </c>
      <c r="C39" s="18" t="s">
        <v>143</v>
      </c>
      <c r="D39" s="18" t="s">
        <v>92</v>
      </c>
      <c r="E39" s="18" t="s">
        <v>247</v>
      </c>
      <c r="F39" s="18" t="s">
        <v>253</v>
      </c>
      <c r="G39" s="19"/>
      <c r="H39" s="19"/>
      <c r="I39" s="44">
        <f>I40</f>
        <v>835.447</v>
      </c>
    </row>
    <row r="40" spans="1:9" s="1" customFormat="1" ht="15.75">
      <c r="A40" s="195"/>
      <c r="B40" s="62" t="s">
        <v>254</v>
      </c>
      <c r="C40" s="18" t="s">
        <v>143</v>
      </c>
      <c r="D40" s="18" t="s">
        <v>92</v>
      </c>
      <c r="E40" s="18" t="s">
        <v>247</v>
      </c>
      <c r="F40" s="18" t="s">
        <v>255</v>
      </c>
      <c r="G40" s="19"/>
      <c r="H40" s="19"/>
      <c r="I40" s="44">
        <f>I43+I41</f>
        <v>835.447</v>
      </c>
    </row>
    <row r="41" spans="1:9" s="1" customFormat="1" ht="47.25">
      <c r="A41" s="195"/>
      <c r="B41" s="68" t="s">
        <v>276</v>
      </c>
      <c r="C41" s="31" t="s">
        <v>143</v>
      </c>
      <c r="D41" s="31" t="s">
        <v>92</v>
      </c>
      <c r="E41" s="31" t="s">
        <v>247</v>
      </c>
      <c r="F41" s="31" t="s">
        <v>258</v>
      </c>
      <c r="G41" s="22"/>
      <c r="H41" s="22"/>
      <c r="I41" s="70">
        <f>I42</f>
        <v>347.848</v>
      </c>
    </row>
    <row r="42" spans="1:9" s="1" customFormat="1" ht="15.75">
      <c r="A42" s="195"/>
      <c r="B42" s="57" t="s">
        <v>257</v>
      </c>
      <c r="C42" s="17" t="s">
        <v>143</v>
      </c>
      <c r="D42" s="17" t="s">
        <v>92</v>
      </c>
      <c r="E42" s="17" t="s">
        <v>247</v>
      </c>
      <c r="F42" s="17" t="s">
        <v>258</v>
      </c>
      <c r="G42" s="17" t="s">
        <v>173</v>
      </c>
      <c r="H42" s="17" t="s">
        <v>152</v>
      </c>
      <c r="I42" s="76">
        <v>347.848</v>
      </c>
    </row>
    <row r="43" spans="1:9" s="1" customFormat="1" ht="47.25">
      <c r="A43" s="195"/>
      <c r="B43" s="64" t="s">
        <v>277</v>
      </c>
      <c r="C43" s="27" t="s">
        <v>143</v>
      </c>
      <c r="D43" s="27" t="s">
        <v>92</v>
      </c>
      <c r="E43" s="27" t="s">
        <v>247</v>
      </c>
      <c r="F43" s="27" t="s">
        <v>256</v>
      </c>
      <c r="G43" s="28"/>
      <c r="H43" s="28"/>
      <c r="I43" s="42">
        <f>I44</f>
        <v>487.599</v>
      </c>
    </row>
    <row r="44" spans="1:9" s="1" customFormat="1" ht="15.75">
      <c r="A44" s="195"/>
      <c r="B44" s="57" t="s">
        <v>257</v>
      </c>
      <c r="C44" s="17" t="s">
        <v>143</v>
      </c>
      <c r="D44" s="17" t="s">
        <v>92</v>
      </c>
      <c r="E44" s="17" t="s">
        <v>247</v>
      </c>
      <c r="F44" s="17" t="s">
        <v>256</v>
      </c>
      <c r="G44" s="17" t="s">
        <v>173</v>
      </c>
      <c r="H44" s="17" t="s">
        <v>152</v>
      </c>
      <c r="I44" s="76">
        <v>487.599</v>
      </c>
    </row>
    <row r="45" spans="1:9" s="1" customFormat="1" ht="15.75">
      <c r="A45" s="195"/>
      <c r="B45" s="95" t="s">
        <v>169</v>
      </c>
      <c r="C45" s="12" t="s">
        <v>143</v>
      </c>
      <c r="D45" s="12" t="s">
        <v>92</v>
      </c>
      <c r="E45" s="12" t="s">
        <v>259</v>
      </c>
      <c r="F45" s="12"/>
      <c r="G45" s="12"/>
      <c r="H45" s="13"/>
      <c r="I45" s="41">
        <f>I46</f>
        <v>409.906</v>
      </c>
    </row>
    <row r="46" spans="1:9" s="1" customFormat="1" ht="15.75">
      <c r="A46" s="195"/>
      <c r="B46" s="64" t="s">
        <v>252</v>
      </c>
      <c r="C46" s="18" t="s">
        <v>143</v>
      </c>
      <c r="D46" s="18" t="s">
        <v>92</v>
      </c>
      <c r="E46" s="18" t="s">
        <v>259</v>
      </c>
      <c r="F46" s="18" t="s">
        <v>253</v>
      </c>
      <c r="G46" s="19"/>
      <c r="H46" s="19"/>
      <c r="I46" s="44">
        <f>I47</f>
        <v>409.906</v>
      </c>
    </row>
    <row r="47" spans="1:9" s="1" customFormat="1" ht="15.75">
      <c r="A47" s="195"/>
      <c r="B47" s="62" t="s">
        <v>254</v>
      </c>
      <c r="C47" s="18" t="s">
        <v>143</v>
      </c>
      <c r="D47" s="18" t="s">
        <v>92</v>
      </c>
      <c r="E47" s="18" t="s">
        <v>259</v>
      </c>
      <c r="F47" s="18" t="s">
        <v>255</v>
      </c>
      <c r="G47" s="19"/>
      <c r="H47" s="19"/>
      <c r="I47" s="44">
        <f>I48</f>
        <v>409.906</v>
      </c>
    </row>
    <row r="48" spans="1:9" s="1" customFormat="1" ht="47.25">
      <c r="A48" s="195"/>
      <c r="B48" s="68" t="s">
        <v>278</v>
      </c>
      <c r="C48" s="31" t="s">
        <v>143</v>
      </c>
      <c r="D48" s="31" t="s">
        <v>92</v>
      </c>
      <c r="E48" s="31" t="s">
        <v>259</v>
      </c>
      <c r="F48" s="31" t="s">
        <v>260</v>
      </c>
      <c r="G48" s="22"/>
      <c r="H48" s="22"/>
      <c r="I48" s="70">
        <f>I49</f>
        <v>409.906</v>
      </c>
    </row>
    <row r="49" spans="1:9" s="1" customFormat="1" ht="15.75">
      <c r="A49" s="195"/>
      <c r="B49" s="57" t="s">
        <v>257</v>
      </c>
      <c r="C49" s="17" t="s">
        <v>143</v>
      </c>
      <c r="D49" s="17" t="s">
        <v>92</v>
      </c>
      <c r="E49" s="17" t="s">
        <v>259</v>
      </c>
      <c r="F49" s="17" t="s">
        <v>260</v>
      </c>
      <c r="G49" s="17" t="s">
        <v>173</v>
      </c>
      <c r="H49" s="17" t="s">
        <v>152</v>
      </c>
      <c r="I49" s="76">
        <v>409.906</v>
      </c>
    </row>
    <row r="50" spans="1:9" s="1" customFormat="1" ht="15.75">
      <c r="A50" s="195"/>
      <c r="B50" s="95" t="s">
        <v>108</v>
      </c>
      <c r="C50" s="12" t="s">
        <v>143</v>
      </c>
      <c r="D50" s="12" t="s">
        <v>92</v>
      </c>
      <c r="E50" s="12" t="s">
        <v>261</v>
      </c>
      <c r="F50" s="12"/>
      <c r="G50" s="12"/>
      <c r="H50" s="13"/>
      <c r="I50" s="41">
        <f>I51</f>
        <v>552.5</v>
      </c>
    </row>
    <row r="51" spans="1:9" s="1" customFormat="1" ht="15.75">
      <c r="A51" s="195"/>
      <c r="B51" s="64" t="s">
        <v>252</v>
      </c>
      <c r="C51" s="18" t="s">
        <v>143</v>
      </c>
      <c r="D51" s="18" t="s">
        <v>92</v>
      </c>
      <c r="E51" s="18" t="s">
        <v>261</v>
      </c>
      <c r="F51" s="18" t="s">
        <v>253</v>
      </c>
      <c r="G51" s="19"/>
      <c r="H51" s="19"/>
      <c r="I51" s="44">
        <f>I52</f>
        <v>552.5</v>
      </c>
    </row>
    <row r="52" spans="1:9" s="1" customFormat="1" ht="15.75">
      <c r="A52" s="195"/>
      <c r="B52" s="62" t="s">
        <v>254</v>
      </c>
      <c r="C52" s="18" t="s">
        <v>143</v>
      </c>
      <c r="D52" s="18" t="s">
        <v>92</v>
      </c>
      <c r="E52" s="18" t="s">
        <v>261</v>
      </c>
      <c r="F52" s="18" t="s">
        <v>255</v>
      </c>
      <c r="G52" s="19" t="s">
        <v>93</v>
      </c>
      <c r="H52" s="19" t="s">
        <v>93</v>
      </c>
      <c r="I52" s="44">
        <f>I53</f>
        <v>552.5</v>
      </c>
    </row>
    <row r="53" spans="1:9" s="1" customFormat="1" ht="31.5">
      <c r="A53" s="195"/>
      <c r="B53" s="68" t="s">
        <v>262</v>
      </c>
      <c r="C53" s="31" t="s">
        <v>143</v>
      </c>
      <c r="D53" s="31" t="s">
        <v>92</v>
      </c>
      <c r="E53" s="31" t="s">
        <v>261</v>
      </c>
      <c r="F53" s="31" t="s">
        <v>263</v>
      </c>
      <c r="G53" s="22"/>
      <c r="H53" s="22"/>
      <c r="I53" s="70">
        <f>I54</f>
        <v>552.5</v>
      </c>
    </row>
    <row r="54" spans="1:9" s="1" customFormat="1" ht="16.5" thickBot="1">
      <c r="A54" s="195"/>
      <c r="B54" s="104" t="s">
        <v>174</v>
      </c>
      <c r="C54" s="24" t="s">
        <v>143</v>
      </c>
      <c r="D54" s="24" t="s">
        <v>92</v>
      </c>
      <c r="E54" s="24" t="s">
        <v>261</v>
      </c>
      <c r="F54" s="24" t="s">
        <v>263</v>
      </c>
      <c r="G54" s="24" t="s">
        <v>175</v>
      </c>
      <c r="H54" s="24" t="s">
        <v>144</v>
      </c>
      <c r="I54" s="149">
        <v>552.5</v>
      </c>
    </row>
    <row r="55" spans="1:9" s="1" customFormat="1" ht="16.5" thickBot="1">
      <c r="A55" s="195"/>
      <c r="B55" s="71" t="s">
        <v>109</v>
      </c>
      <c r="C55" s="10" t="s">
        <v>143</v>
      </c>
      <c r="D55" s="10" t="s">
        <v>92</v>
      </c>
      <c r="E55" s="10" t="s">
        <v>264</v>
      </c>
      <c r="F55" s="10"/>
      <c r="G55" s="10"/>
      <c r="H55" s="11"/>
      <c r="I55" s="50">
        <f>I56+I68+I65</f>
        <v>2360.6949999999997</v>
      </c>
    </row>
    <row r="56" spans="1:9" s="1" customFormat="1" ht="47.25">
      <c r="A56" s="195"/>
      <c r="B56" s="64" t="s">
        <v>0</v>
      </c>
      <c r="C56" s="18" t="s">
        <v>143</v>
      </c>
      <c r="D56" s="18" t="s">
        <v>92</v>
      </c>
      <c r="E56" s="18" t="s">
        <v>264</v>
      </c>
      <c r="F56" s="18" t="s">
        <v>393</v>
      </c>
      <c r="G56" s="19"/>
      <c r="H56" s="19"/>
      <c r="I56" s="44">
        <f>I57+I60</f>
        <v>268</v>
      </c>
    </row>
    <row r="57" spans="1:9" s="1" customFormat="1" ht="120" customHeight="1">
      <c r="A57" s="195"/>
      <c r="B57" s="62" t="s">
        <v>391</v>
      </c>
      <c r="C57" s="18" t="s">
        <v>143</v>
      </c>
      <c r="D57" s="18" t="s">
        <v>92</v>
      </c>
      <c r="E57" s="18" t="s">
        <v>264</v>
      </c>
      <c r="F57" s="18" t="s">
        <v>392</v>
      </c>
      <c r="G57" s="19"/>
      <c r="H57" s="19"/>
      <c r="I57" s="44">
        <f>I58</f>
        <v>100</v>
      </c>
    </row>
    <row r="58" spans="1:9" s="1" customFormat="1" ht="132" customHeight="1">
      <c r="A58" s="195"/>
      <c r="B58" s="68" t="s">
        <v>2</v>
      </c>
      <c r="C58" s="31" t="s">
        <v>143</v>
      </c>
      <c r="D58" s="31" t="s">
        <v>92</v>
      </c>
      <c r="E58" s="31" t="s">
        <v>264</v>
      </c>
      <c r="F58" s="31" t="s">
        <v>3</v>
      </c>
      <c r="G58" s="22"/>
      <c r="H58" s="22"/>
      <c r="I58" s="70">
        <f>I59</f>
        <v>100</v>
      </c>
    </row>
    <row r="59" spans="1:9" s="1" customFormat="1" ht="31.5">
      <c r="A59" s="195"/>
      <c r="B59" s="57" t="s">
        <v>287</v>
      </c>
      <c r="C59" s="17" t="s">
        <v>143</v>
      </c>
      <c r="D59" s="17" t="s">
        <v>92</v>
      </c>
      <c r="E59" s="17" t="s">
        <v>264</v>
      </c>
      <c r="F59" s="17" t="s">
        <v>3</v>
      </c>
      <c r="G59" s="17" t="s">
        <v>270</v>
      </c>
      <c r="H59" s="17" t="s">
        <v>144</v>
      </c>
      <c r="I59" s="76">
        <v>100</v>
      </c>
    </row>
    <row r="60" spans="1:9" s="1" customFormat="1" ht="78.75">
      <c r="A60" s="195"/>
      <c r="B60" s="62" t="s">
        <v>42</v>
      </c>
      <c r="C60" s="18" t="s">
        <v>143</v>
      </c>
      <c r="D60" s="18" t="s">
        <v>92</v>
      </c>
      <c r="E60" s="18" t="s">
        <v>264</v>
      </c>
      <c r="F60" s="18" t="s">
        <v>40</v>
      </c>
      <c r="G60" s="19"/>
      <c r="H60" s="19"/>
      <c r="I60" s="44">
        <f>I61+I63</f>
        <v>168</v>
      </c>
    </row>
    <row r="61" spans="1:9" s="1" customFormat="1" ht="110.25">
      <c r="A61" s="195"/>
      <c r="B61" s="68" t="s">
        <v>63</v>
      </c>
      <c r="C61" s="31" t="s">
        <v>143</v>
      </c>
      <c r="D61" s="31" t="s">
        <v>92</v>
      </c>
      <c r="E61" s="31" t="s">
        <v>264</v>
      </c>
      <c r="F61" s="31" t="s">
        <v>62</v>
      </c>
      <c r="G61" s="22"/>
      <c r="H61" s="22"/>
      <c r="I61" s="70">
        <f>I62</f>
        <v>68</v>
      </c>
    </row>
    <row r="62" spans="1:9" s="1" customFormat="1" ht="31.5">
      <c r="A62" s="195"/>
      <c r="B62" s="57" t="s">
        <v>287</v>
      </c>
      <c r="C62" s="17" t="s">
        <v>143</v>
      </c>
      <c r="D62" s="17" t="s">
        <v>92</v>
      </c>
      <c r="E62" s="17" t="s">
        <v>264</v>
      </c>
      <c r="F62" s="17" t="s">
        <v>62</v>
      </c>
      <c r="G62" s="17" t="s">
        <v>270</v>
      </c>
      <c r="H62" s="17" t="s">
        <v>144</v>
      </c>
      <c r="I62" s="76">
        <v>68</v>
      </c>
    </row>
    <row r="63" spans="1:9" s="1" customFormat="1" ht="94.5">
      <c r="A63" s="195"/>
      <c r="B63" s="68" t="s">
        <v>67</v>
      </c>
      <c r="C63" s="31" t="s">
        <v>143</v>
      </c>
      <c r="D63" s="31" t="s">
        <v>92</v>
      </c>
      <c r="E63" s="31" t="s">
        <v>264</v>
      </c>
      <c r="F63" s="31" t="s">
        <v>64</v>
      </c>
      <c r="G63" s="22"/>
      <c r="H63" s="22"/>
      <c r="I63" s="70">
        <f>I64</f>
        <v>100</v>
      </c>
    </row>
    <row r="64" spans="1:9" s="1" customFormat="1" ht="31.5">
      <c r="A64" s="195"/>
      <c r="B64" s="57" t="s">
        <v>287</v>
      </c>
      <c r="C64" s="17" t="s">
        <v>143</v>
      </c>
      <c r="D64" s="17" t="s">
        <v>92</v>
      </c>
      <c r="E64" s="17" t="s">
        <v>264</v>
      </c>
      <c r="F64" s="17" t="s">
        <v>64</v>
      </c>
      <c r="G64" s="17" t="s">
        <v>270</v>
      </c>
      <c r="H64" s="17" t="s">
        <v>144</v>
      </c>
      <c r="I64" s="76">
        <v>100</v>
      </c>
    </row>
    <row r="65" spans="1:9" s="1" customFormat="1" ht="47.25">
      <c r="A65" s="195"/>
      <c r="B65" s="64" t="s">
        <v>74</v>
      </c>
      <c r="C65" s="18" t="s">
        <v>143</v>
      </c>
      <c r="D65" s="18" t="s">
        <v>92</v>
      </c>
      <c r="E65" s="18" t="s">
        <v>264</v>
      </c>
      <c r="F65" s="18" t="s">
        <v>73</v>
      </c>
      <c r="G65" s="19"/>
      <c r="H65" s="19"/>
      <c r="I65" s="44">
        <f>I66</f>
        <v>770</v>
      </c>
    </row>
    <row r="66" spans="1:9" s="1" customFormat="1" ht="63">
      <c r="A66" s="195"/>
      <c r="B66" s="64" t="s">
        <v>75</v>
      </c>
      <c r="C66" s="29" t="s">
        <v>143</v>
      </c>
      <c r="D66" s="29" t="s">
        <v>92</v>
      </c>
      <c r="E66" s="29" t="s">
        <v>264</v>
      </c>
      <c r="F66" s="29" t="s">
        <v>76</v>
      </c>
      <c r="G66" s="32"/>
      <c r="H66" s="32"/>
      <c r="I66" s="43">
        <f>SUM(I67:I67)</f>
        <v>770</v>
      </c>
    </row>
    <row r="67" spans="1:9" s="1" customFormat="1" ht="31.5">
      <c r="A67" s="195"/>
      <c r="B67" s="55" t="s">
        <v>287</v>
      </c>
      <c r="C67" s="21" t="s">
        <v>143</v>
      </c>
      <c r="D67" s="21" t="s">
        <v>92</v>
      </c>
      <c r="E67" s="21" t="s">
        <v>264</v>
      </c>
      <c r="F67" s="21" t="s">
        <v>76</v>
      </c>
      <c r="G67" s="21" t="s">
        <v>270</v>
      </c>
      <c r="H67" s="21" t="s">
        <v>144</v>
      </c>
      <c r="I67" s="56">
        <f>484+286</f>
        <v>770</v>
      </c>
    </row>
    <row r="68" spans="1:9" s="1" customFormat="1" ht="15.75">
      <c r="A68" s="195"/>
      <c r="B68" s="64" t="s">
        <v>252</v>
      </c>
      <c r="C68" s="18" t="s">
        <v>143</v>
      </c>
      <c r="D68" s="18" t="s">
        <v>92</v>
      </c>
      <c r="E68" s="18" t="s">
        <v>264</v>
      </c>
      <c r="F68" s="18" t="s">
        <v>253</v>
      </c>
      <c r="G68" s="19"/>
      <c r="H68" s="19"/>
      <c r="I68" s="44">
        <f>I69</f>
        <v>1322.695</v>
      </c>
    </row>
    <row r="69" spans="1:9" s="1" customFormat="1" ht="15.75">
      <c r="A69" s="195"/>
      <c r="B69" s="62" t="s">
        <v>254</v>
      </c>
      <c r="C69" s="18" t="s">
        <v>143</v>
      </c>
      <c r="D69" s="18" t="s">
        <v>92</v>
      </c>
      <c r="E69" s="18" t="s">
        <v>264</v>
      </c>
      <c r="F69" s="18" t="s">
        <v>255</v>
      </c>
      <c r="G69" s="19"/>
      <c r="H69" s="19"/>
      <c r="I69" s="44">
        <f>I70+I72+I74+I76+I78+I80+I82</f>
        <v>1322.695</v>
      </c>
    </row>
    <row r="70" spans="1:9" s="1" customFormat="1" ht="47.25">
      <c r="A70" s="195"/>
      <c r="B70" s="68" t="s">
        <v>266</v>
      </c>
      <c r="C70" s="31" t="s">
        <v>143</v>
      </c>
      <c r="D70" s="31" t="s">
        <v>92</v>
      </c>
      <c r="E70" s="31" t="s">
        <v>264</v>
      </c>
      <c r="F70" s="31" t="s">
        <v>267</v>
      </c>
      <c r="G70" s="22"/>
      <c r="H70" s="22"/>
      <c r="I70" s="70">
        <f>I71</f>
        <v>249.8</v>
      </c>
    </row>
    <row r="71" spans="1:9" s="1" customFormat="1" ht="31.5">
      <c r="A71" s="195"/>
      <c r="B71" s="57" t="s">
        <v>287</v>
      </c>
      <c r="C71" s="17" t="s">
        <v>143</v>
      </c>
      <c r="D71" s="17" t="s">
        <v>92</v>
      </c>
      <c r="E71" s="17" t="s">
        <v>264</v>
      </c>
      <c r="F71" s="17" t="s">
        <v>267</v>
      </c>
      <c r="G71" s="17" t="s">
        <v>270</v>
      </c>
      <c r="H71" s="17" t="s">
        <v>144</v>
      </c>
      <c r="I71" s="76">
        <v>249.8</v>
      </c>
    </row>
    <row r="72" spans="1:9" s="1" customFormat="1" ht="45.75" customHeight="1">
      <c r="A72" s="195"/>
      <c r="B72" s="185" t="s">
        <v>58</v>
      </c>
      <c r="C72" s="31" t="s">
        <v>143</v>
      </c>
      <c r="D72" s="31" t="s">
        <v>92</v>
      </c>
      <c r="E72" s="31" t="s">
        <v>264</v>
      </c>
      <c r="F72" s="31" t="s">
        <v>43</v>
      </c>
      <c r="G72" s="22"/>
      <c r="H72" s="22"/>
      <c r="I72" s="70">
        <f>I73</f>
        <v>0.2</v>
      </c>
    </row>
    <row r="73" spans="1:9" s="1" customFormat="1" ht="15.75">
      <c r="A73" s="195"/>
      <c r="B73" s="57" t="s">
        <v>59</v>
      </c>
      <c r="C73" s="17" t="s">
        <v>143</v>
      </c>
      <c r="D73" s="17" t="s">
        <v>92</v>
      </c>
      <c r="E73" s="17" t="s">
        <v>264</v>
      </c>
      <c r="F73" s="17" t="s">
        <v>43</v>
      </c>
      <c r="G73" s="186" t="s">
        <v>44</v>
      </c>
      <c r="H73" s="17" t="s">
        <v>144</v>
      </c>
      <c r="I73" s="76">
        <v>0.2</v>
      </c>
    </row>
    <row r="74" spans="1:9" s="1" customFormat="1" ht="31.5">
      <c r="A74" s="195"/>
      <c r="B74" s="68" t="s">
        <v>294</v>
      </c>
      <c r="C74" s="31" t="s">
        <v>143</v>
      </c>
      <c r="D74" s="31" t="s">
        <v>92</v>
      </c>
      <c r="E74" s="31" t="s">
        <v>264</v>
      </c>
      <c r="F74" s="31" t="s">
        <v>295</v>
      </c>
      <c r="G74" s="22"/>
      <c r="H74" s="22"/>
      <c r="I74" s="70">
        <f>I75</f>
        <v>487.55699999999996</v>
      </c>
    </row>
    <row r="75" spans="1:9" s="1" customFormat="1" ht="31.5">
      <c r="A75" s="195"/>
      <c r="B75" s="57" t="s">
        <v>287</v>
      </c>
      <c r="C75" s="17" t="s">
        <v>143</v>
      </c>
      <c r="D75" s="17" t="s">
        <v>92</v>
      </c>
      <c r="E75" s="17" t="s">
        <v>264</v>
      </c>
      <c r="F75" s="17" t="s">
        <v>295</v>
      </c>
      <c r="G75" s="17" t="s">
        <v>270</v>
      </c>
      <c r="H75" s="17" t="s">
        <v>144</v>
      </c>
      <c r="I75" s="76">
        <f>487.537+0.02</f>
        <v>487.55699999999996</v>
      </c>
    </row>
    <row r="76" spans="1:9" s="1" customFormat="1" ht="63">
      <c r="A76" s="195"/>
      <c r="B76" s="68" t="s">
        <v>298</v>
      </c>
      <c r="C76" s="31" t="s">
        <v>143</v>
      </c>
      <c r="D76" s="31" t="s">
        <v>92</v>
      </c>
      <c r="E76" s="31" t="s">
        <v>264</v>
      </c>
      <c r="F76" s="31" t="s">
        <v>299</v>
      </c>
      <c r="G76" s="22"/>
      <c r="H76" s="22"/>
      <c r="I76" s="70">
        <f>I77</f>
        <v>125</v>
      </c>
    </row>
    <row r="77" spans="1:9" s="1" customFormat="1" ht="31.5">
      <c r="A77" s="195"/>
      <c r="B77" s="57" t="s">
        <v>287</v>
      </c>
      <c r="C77" s="17" t="s">
        <v>143</v>
      </c>
      <c r="D77" s="17" t="s">
        <v>92</v>
      </c>
      <c r="E77" s="17" t="s">
        <v>264</v>
      </c>
      <c r="F77" s="17" t="s">
        <v>299</v>
      </c>
      <c r="G77" s="17" t="s">
        <v>270</v>
      </c>
      <c r="H77" s="17" t="s">
        <v>144</v>
      </c>
      <c r="I77" s="76">
        <v>125</v>
      </c>
    </row>
    <row r="78" spans="1:9" s="1" customFormat="1" ht="47.25">
      <c r="A78" s="195"/>
      <c r="B78" s="68" t="s">
        <v>322</v>
      </c>
      <c r="C78" s="31" t="s">
        <v>143</v>
      </c>
      <c r="D78" s="31" t="s">
        <v>92</v>
      </c>
      <c r="E78" s="31" t="s">
        <v>264</v>
      </c>
      <c r="F78" s="31" t="s">
        <v>300</v>
      </c>
      <c r="G78" s="22"/>
      <c r="H78" s="22"/>
      <c r="I78" s="70">
        <f>I79</f>
        <v>226.138</v>
      </c>
    </row>
    <row r="79" spans="1:9" s="1" customFormat="1" ht="31.5">
      <c r="A79" s="195"/>
      <c r="B79" s="57" t="s">
        <v>287</v>
      </c>
      <c r="C79" s="17" t="s">
        <v>143</v>
      </c>
      <c r="D79" s="17" t="s">
        <v>92</v>
      </c>
      <c r="E79" s="17" t="s">
        <v>264</v>
      </c>
      <c r="F79" s="17" t="s">
        <v>300</v>
      </c>
      <c r="G79" s="17" t="s">
        <v>270</v>
      </c>
      <c r="H79" s="17" t="s">
        <v>144</v>
      </c>
      <c r="I79" s="76">
        <v>226.138</v>
      </c>
    </row>
    <row r="80" spans="1:9" s="1" customFormat="1" ht="38.25" customHeight="1">
      <c r="A80" s="195"/>
      <c r="B80" s="68" t="s">
        <v>98</v>
      </c>
      <c r="C80" s="31" t="s">
        <v>143</v>
      </c>
      <c r="D80" s="31" t="s">
        <v>92</v>
      </c>
      <c r="E80" s="31" t="s">
        <v>264</v>
      </c>
      <c r="F80" s="31" t="s">
        <v>99</v>
      </c>
      <c r="G80" s="22"/>
      <c r="H80" s="22"/>
      <c r="I80" s="70">
        <f>I81</f>
        <v>50</v>
      </c>
    </row>
    <row r="81" spans="1:9" s="1" customFormat="1" ht="31.5">
      <c r="A81" s="195"/>
      <c r="B81" s="57" t="s">
        <v>287</v>
      </c>
      <c r="C81" s="17" t="s">
        <v>143</v>
      </c>
      <c r="D81" s="17" t="s">
        <v>92</v>
      </c>
      <c r="E81" s="17" t="s">
        <v>264</v>
      </c>
      <c r="F81" s="17" t="s">
        <v>99</v>
      </c>
      <c r="G81" s="17" t="s">
        <v>270</v>
      </c>
      <c r="H81" s="17" t="s">
        <v>144</v>
      </c>
      <c r="I81" s="76">
        <f>50</f>
        <v>50</v>
      </c>
    </row>
    <row r="82" spans="1:9" s="1" customFormat="1" ht="47.25">
      <c r="A82" s="195"/>
      <c r="B82" s="68" t="s">
        <v>297</v>
      </c>
      <c r="C82" s="31" t="s">
        <v>143</v>
      </c>
      <c r="D82" s="31" t="s">
        <v>92</v>
      </c>
      <c r="E82" s="31" t="s">
        <v>264</v>
      </c>
      <c r="F82" s="31" t="s">
        <v>296</v>
      </c>
      <c r="G82" s="22"/>
      <c r="H82" s="22"/>
      <c r="I82" s="70">
        <f>I83</f>
        <v>184</v>
      </c>
    </row>
    <row r="83" spans="1:9" s="1" customFormat="1" ht="32.25" thickBot="1">
      <c r="A83" s="195"/>
      <c r="B83" s="57" t="s">
        <v>287</v>
      </c>
      <c r="C83" s="17" t="s">
        <v>143</v>
      </c>
      <c r="D83" s="17" t="s">
        <v>92</v>
      </c>
      <c r="E83" s="17" t="s">
        <v>264</v>
      </c>
      <c r="F83" s="17" t="s">
        <v>296</v>
      </c>
      <c r="G83" s="17" t="s">
        <v>270</v>
      </c>
      <c r="H83" s="17" t="s">
        <v>144</v>
      </c>
      <c r="I83" s="76">
        <f>184</f>
        <v>184</v>
      </c>
    </row>
    <row r="84" spans="1:9" s="1" customFormat="1" ht="17.25" thickBot="1" thickTop="1">
      <c r="A84" s="195"/>
      <c r="B84" s="77" t="s">
        <v>110</v>
      </c>
      <c r="C84" s="34" t="s">
        <v>143</v>
      </c>
      <c r="D84" s="34" t="s">
        <v>301</v>
      </c>
      <c r="E84" s="34"/>
      <c r="F84" s="34"/>
      <c r="G84" s="35"/>
      <c r="H84" s="35"/>
      <c r="I84" s="40">
        <f>I85</f>
        <v>921.4</v>
      </c>
    </row>
    <row r="85" spans="1:9" s="1" customFormat="1" ht="16.5" thickTop="1">
      <c r="A85" s="195"/>
      <c r="B85" s="95" t="s">
        <v>111</v>
      </c>
      <c r="C85" s="12" t="s">
        <v>143</v>
      </c>
      <c r="D85" s="12" t="s">
        <v>301</v>
      </c>
      <c r="E85" s="12" t="s">
        <v>302</v>
      </c>
      <c r="F85" s="12"/>
      <c r="G85" s="12"/>
      <c r="H85" s="13"/>
      <c r="I85" s="41">
        <f>I86</f>
        <v>921.4</v>
      </c>
    </row>
    <row r="86" spans="1:9" s="1" customFormat="1" ht="15.75">
      <c r="A86" s="195"/>
      <c r="B86" s="64" t="s">
        <v>252</v>
      </c>
      <c r="C86" s="18" t="s">
        <v>143</v>
      </c>
      <c r="D86" s="18" t="s">
        <v>301</v>
      </c>
      <c r="E86" s="18" t="s">
        <v>302</v>
      </c>
      <c r="F86" s="18" t="s">
        <v>253</v>
      </c>
      <c r="G86" s="19"/>
      <c r="H86" s="19"/>
      <c r="I86" s="44">
        <f>I87</f>
        <v>921.4</v>
      </c>
    </row>
    <row r="87" spans="1:9" s="1" customFormat="1" ht="15.75">
      <c r="A87" s="195"/>
      <c r="B87" s="62" t="s">
        <v>254</v>
      </c>
      <c r="C87" s="18" t="s">
        <v>143</v>
      </c>
      <c r="D87" s="18" t="s">
        <v>301</v>
      </c>
      <c r="E87" s="18" t="s">
        <v>302</v>
      </c>
      <c r="F87" s="18" t="s">
        <v>255</v>
      </c>
      <c r="G87" s="19"/>
      <c r="H87" s="19"/>
      <c r="I87" s="44">
        <f>I88</f>
        <v>921.4</v>
      </c>
    </row>
    <row r="88" spans="1:9" s="1" customFormat="1" ht="47.25">
      <c r="A88" s="195"/>
      <c r="B88" s="64" t="s">
        <v>214</v>
      </c>
      <c r="C88" s="29" t="s">
        <v>143</v>
      </c>
      <c r="D88" s="29" t="s">
        <v>301</v>
      </c>
      <c r="E88" s="29" t="s">
        <v>302</v>
      </c>
      <c r="F88" s="29" t="s">
        <v>303</v>
      </c>
      <c r="G88" s="32"/>
      <c r="H88" s="32"/>
      <c r="I88" s="43">
        <f>I89+I90</f>
        <v>921.4</v>
      </c>
    </row>
    <row r="89" spans="1:9" s="1" customFormat="1" ht="18.75" customHeight="1">
      <c r="A89" s="195"/>
      <c r="B89" s="94" t="s">
        <v>286</v>
      </c>
      <c r="C89" s="15" t="s">
        <v>143</v>
      </c>
      <c r="D89" s="15" t="s">
        <v>301</v>
      </c>
      <c r="E89" s="15" t="s">
        <v>302</v>
      </c>
      <c r="F89" s="15" t="s">
        <v>303</v>
      </c>
      <c r="G89" s="15" t="s">
        <v>269</v>
      </c>
      <c r="H89" s="15" t="s">
        <v>176</v>
      </c>
      <c r="I89" s="92">
        <v>905.8</v>
      </c>
    </row>
    <row r="90" spans="1:9" s="1" customFormat="1" ht="32.25" thickBot="1">
      <c r="A90" s="195"/>
      <c r="B90" s="94" t="s">
        <v>287</v>
      </c>
      <c r="C90" s="15" t="s">
        <v>143</v>
      </c>
      <c r="D90" s="15" t="s">
        <v>301</v>
      </c>
      <c r="E90" s="15" t="s">
        <v>302</v>
      </c>
      <c r="F90" s="15" t="s">
        <v>303</v>
      </c>
      <c r="G90" s="15" t="s">
        <v>270</v>
      </c>
      <c r="H90" s="15" t="s">
        <v>176</v>
      </c>
      <c r="I90" s="92">
        <v>15.6</v>
      </c>
    </row>
    <row r="91" spans="1:9" s="1" customFormat="1" ht="17.25" thickBot="1" thickTop="1">
      <c r="A91" s="195"/>
      <c r="B91" s="77" t="s">
        <v>112</v>
      </c>
      <c r="C91" s="34" t="s">
        <v>143</v>
      </c>
      <c r="D91" s="34" t="s">
        <v>4</v>
      </c>
      <c r="E91" s="34"/>
      <c r="F91" s="35"/>
      <c r="G91" s="35" t="s">
        <v>93</v>
      </c>
      <c r="H91" s="35" t="s">
        <v>93</v>
      </c>
      <c r="I91" s="40">
        <f>I92+I105+I110</f>
        <v>2660.291</v>
      </c>
    </row>
    <row r="92" spans="1:9" s="1" customFormat="1" ht="32.25" thickTop="1">
      <c r="A92" s="195"/>
      <c r="B92" s="95" t="s">
        <v>113</v>
      </c>
      <c r="C92" s="12" t="s">
        <v>143</v>
      </c>
      <c r="D92" s="12" t="s">
        <v>4</v>
      </c>
      <c r="E92" s="12" t="s">
        <v>5</v>
      </c>
      <c r="F92" s="13"/>
      <c r="G92" s="13"/>
      <c r="H92" s="13"/>
      <c r="I92" s="41">
        <f>I93+I99</f>
        <v>2284.791</v>
      </c>
    </row>
    <row r="93" spans="1:9" s="1" customFormat="1" ht="47.25">
      <c r="A93" s="195"/>
      <c r="B93" s="64" t="s">
        <v>0</v>
      </c>
      <c r="C93" s="18" t="s">
        <v>143</v>
      </c>
      <c r="D93" s="18" t="s">
        <v>4</v>
      </c>
      <c r="E93" s="18" t="s">
        <v>5</v>
      </c>
      <c r="F93" s="18" t="s">
        <v>393</v>
      </c>
      <c r="G93" s="19"/>
      <c r="H93" s="19"/>
      <c r="I93" s="44">
        <f>I94</f>
        <v>2010</v>
      </c>
    </row>
    <row r="94" spans="1:9" s="1" customFormat="1" ht="113.25" customHeight="1">
      <c r="A94" s="195"/>
      <c r="B94" s="62" t="s">
        <v>391</v>
      </c>
      <c r="C94" s="18" t="s">
        <v>143</v>
      </c>
      <c r="D94" s="18" t="s">
        <v>4</v>
      </c>
      <c r="E94" s="18" t="s">
        <v>5</v>
      </c>
      <c r="F94" s="18" t="s">
        <v>392</v>
      </c>
      <c r="G94" s="19"/>
      <c r="H94" s="19"/>
      <c r="I94" s="44">
        <f>I95+I97</f>
        <v>2010</v>
      </c>
    </row>
    <row r="95" spans="1:9" s="1" customFormat="1" ht="146.25" customHeight="1">
      <c r="A95" s="195"/>
      <c r="B95" s="68" t="s">
        <v>9</v>
      </c>
      <c r="C95" s="31" t="s">
        <v>143</v>
      </c>
      <c r="D95" s="31" t="s">
        <v>4</v>
      </c>
      <c r="E95" s="31" t="s">
        <v>5</v>
      </c>
      <c r="F95" s="31" t="s">
        <v>10</v>
      </c>
      <c r="G95" s="22"/>
      <c r="H95" s="22"/>
      <c r="I95" s="70">
        <f>I96</f>
        <v>10</v>
      </c>
    </row>
    <row r="96" spans="1:9" s="1" customFormat="1" ht="31.5">
      <c r="A96" s="195"/>
      <c r="B96" s="57" t="s">
        <v>287</v>
      </c>
      <c r="C96" s="17" t="s">
        <v>143</v>
      </c>
      <c r="D96" s="17" t="s">
        <v>4</v>
      </c>
      <c r="E96" s="17" t="s">
        <v>5</v>
      </c>
      <c r="F96" s="17" t="s">
        <v>10</v>
      </c>
      <c r="G96" s="17" t="s">
        <v>270</v>
      </c>
      <c r="H96" s="17" t="s">
        <v>144</v>
      </c>
      <c r="I96" s="76">
        <v>10</v>
      </c>
    </row>
    <row r="97" spans="1:9" s="1" customFormat="1" ht="126">
      <c r="A97" s="195"/>
      <c r="B97" s="68" t="s">
        <v>78</v>
      </c>
      <c r="C97" s="31" t="s">
        <v>143</v>
      </c>
      <c r="D97" s="31" t="s">
        <v>4</v>
      </c>
      <c r="E97" s="31" t="s">
        <v>5</v>
      </c>
      <c r="F97" s="31" t="s">
        <v>77</v>
      </c>
      <c r="G97" s="22"/>
      <c r="H97" s="22"/>
      <c r="I97" s="70">
        <f>I98</f>
        <v>2000</v>
      </c>
    </row>
    <row r="98" spans="1:9" s="1" customFormat="1" ht="31.5">
      <c r="A98" s="195"/>
      <c r="B98" s="57" t="s">
        <v>287</v>
      </c>
      <c r="C98" s="17" t="s">
        <v>143</v>
      </c>
      <c r="D98" s="17" t="s">
        <v>4</v>
      </c>
      <c r="E98" s="17" t="s">
        <v>5</v>
      </c>
      <c r="F98" s="17" t="s">
        <v>77</v>
      </c>
      <c r="G98" s="17" t="s">
        <v>270</v>
      </c>
      <c r="H98" s="17" t="s">
        <v>144</v>
      </c>
      <c r="I98" s="76">
        <v>2000</v>
      </c>
    </row>
    <row r="99" spans="1:9" s="1" customFormat="1" ht="15.75">
      <c r="A99" s="195"/>
      <c r="B99" s="95" t="s">
        <v>252</v>
      </c>
      <c r="C99" s="12" t="s">
        <v>143</v>
      </c>
      <c r="D99" s="12" t="s">
        <v>4</v>
      </c>
      <c r="E99" s="12" t="s">
        <v>5</v>
      </c>
      <c r="F99" s="13" t="s">
        <v>253</v>
      </c>
      <c r="G99" s="13"/>
      <c r="H99" s="13"/>
      <c r="I99" s="41">
        <f>I100</f>
        <v>274.791</v>
      </c>
    </row>
    <row r="100" spans="1:9" s="1" customFormat="1" ht="15.75">
      <c r="A100" s="195"/>
      <c r="B100" s="95" t="s">
        <v>254</v>
      </c>
      <c r="C100" s="12" t="s">
        <v>143</v>
      </c>
      <c r="D100" s="12" t="s">
        <v>4</v>
      </c>
      <c r="E100" s="12" t="s">
        <v>5</v>
      </c>
      <c r="F100" s="13" t="s">
        <v>255</v>
      </c>
      <c r="G100" s="13"/>
      <c r="H100" s="13"/>
      <c r="I100" s="41">
        <f>I101+I103</f>
        <v>274.791</v>
      </c>
    </row>
    <row r="101" spans="1:9" s="1" customFormat="1" ht="47.25">
      <c r="A101" s="195"/>
      <c r="B101" s="187" t="s">
        <v>61</v>
      </c>
      <c r="C101" s="31" t="s">
        <v>143</v>
      </c>
      <c r="D101" s="31" t="s">
        <v>4</v>
      </c>
      <c r="E101" s="31" t="s">
        <v>5</v>
      </c>
      <c r="F101" s="31" t="s">
        <v>45</v>
      </c>
      <c r="G101" s="22"/>
      <c r="H101" s="22"/>
      <c r="I101" s="70">
        <f>I102</f>
        <v>49.9</v>
      </c>
    </row>
    <row r="102" spans="1:9" s="1" customFormat="1" ht="31.5">
      <c r="A102" s="195"/>
      <c r="B102" s="57" t="s">
        <v>287</v>
      </c>
      <c r="C102" s="17" t="s">
        <v>143</v>
      </c>
      <c r="D102" s="17" t="s">
        <v>4</v>
      </c>
      <c r="E102" s="17" t="s">
        <v>5</v>
      </c>
      <c r="F102" s="17" t="s">
        <v>45</v>
      </c>
      <c r="G102" s="17" t="s">
        <v>270</v>
      </c>
      <c r="H102" s="17" t="s">
        <v>60</v>
      </c>
      <c r="I102" s="76">
        <v>49.9</v>
      </c>
    </row>
    <row r="103" spans="1:9" s="1" customFormat="1" ht="47.25">
      <c r="A103" s="195"/>
      <c r="B103" s="68" t="s">
        <v>273</v>
      </c>
      <c r="C103" s="31" t="s">
        <v>143</v>
      </c>
      <c r="D103" s="31" t="s">
        <v>4</v>
      </c>
      <c r="E103" s="31" t="s">
        <v>5</v>
      </c>
      <c r="F103" s="31" t="s">
        <v>71</v>
      </c>
      <c r="G103" s="22"/>
      <c r="H103" s="22"/>
      <c r="I103" s="70">
        <f>I104</f>
        <v>224.891</v>
      </c>
    </row>
    <row r="104" spans="1:9" s="1" customFormat="1" ht="15.75">
      <c r="A104" s="195"/>
      <c r="B104" s="57" t="s">
        <v>257</v>
      </c>
      <c r="C104" s="17" t="s">
        <v>143</v>
      </c>
      <c r="D104" s="17" t="s">
        <v>4</v>
      </c>
      <c r="E104" s="17" t="s">
        <v>5</v>
      </c>
      <c r="F104" s="17" t="s">
        <v>71</v>
      </c>
      <c r="G104" s="17" t="s">
        <v>173</v>
      </c>
      <c r="H104" s="17" t="s">
        <v>170</v>
      </c>
      <c r="I104" s="76">
        <v>224.891</v>
      </c>
    </row>
    <row r="105" spans="1:9" s="1" customFormat="1" ht="15.75">
      <c r="A105" s="195"/>
      <c r="B105" s="62" t="s">
        <v>165</v>
      </c>
      <c r="C105" s="18" t="s">
        <v>143</v>
      </c>
      <c r="D105" s="18" t="s">
        <v>4</v>
      </c>
      <c r="E105" s="18" t="s">
        <v>38</v>
      </c>
      <c r="F105" s="19"/>
      <c r="G105" s="19"/>
      <c r="H105" s="19"/>
      <c r="I105" s="48">
        <f>I106</f>
        <v>189.7</v>
      </c>
    </row>
    <row r="106" spans="1:9" s="1" customFormat="1" ht="47.25">
      <c r="A106" s="195"/>
      <c r="B106" s="64" t="s">
        <v>0</v>
      </c>
      <c r="C106" s="18" t="s">
        <v>143</v>
      </c>
      <c r="D106" s="18" t="s">
        <v>4</v>
      </c>
      <c r="E106" s="18" t="s">
        <v>38</v>
      </c>
      <c r="F106" s="18" t="s">
        <v>393</v>
      </c>
      <c r="G106" s="19"/>
      <c r="H106" s="19"/>
      <c r="I106" s="44">
        <f>I107</f>
        <v>189.7</v>
      </c>
    </row>
    <row r="107" spans="1:9" s="1" customFormat="1" ht="78.75">
      <c r="A107" s="195"/>
      <c r="B107" s="62" t="s">
        <v>42</v>
      </c>
      <c r="C107" s="18" t="s">
        <v>143</v>
      </c>
      <c r="D107" s="18" t="s">
        <v>4</v>
      </c>
      <c r="E107" s="18" t="s">
        <v>38</v>
      </c>
      <c r="F107" s="18" t="s">
        <v>40</v>
      </c>
      <c r="G107" s="19"/>
      <c r="H107" s="19"/>
      <c r="I107" s="44">
        <f>I108</f>
        <v>189.7</v>
      </c>
    </row>
    <row r="108" spans="1:9" s="1" customFormat="1" ht="117" customHeight="1">
      <c r="A108" s="195"/>
      <c r="B108" s="68" t="s">
        <v>39</v>
      </c>
      <c r="C108" s="31" t="s">
        <v>143</v>
      </c>
      <c r="D108" s="31" t="s">
        <v>4</v>
      </c>
      <c r="E108" s="31" t="s">
        <v>38</v>
      </c>
      <c r="F108" s="31" t="s">
        <v>41</v>
      </c>
      <c r="G108" s="22"/>
      <c r="H108" s="22"/>
      <c r="I108" s="70">
        <f>I109</f>
        <v>189.7</v>
      </c>
    </row>
    <row r="109" spans="1:9" s="1" customFormat="1" ht="31.5">
      <c r="A109" s="195"/>
      <c r="B109" s="104" t="s">
        <v>287</v>
      </c>
      <c r="C109" s="24" t="s">
        <v>143</v>
      </c>
      <c r="D109" s="24" t="s">
        <v>4</v>
      </c>
      <c r="E109" s="24" t="s">
        <v>38</v>
      </c>
      <c r="F109" s="24" t="s">
        <v>41</v>
      </c>
      <c r="G109" s="24" t="s">
        <v>270</v>
      </c>
      <c r="H109" s="24" t="s">
        <v>144</v>
      </c>
      <c r="I109" s="149">
        <v>189.7</v>
      </c>
    </row>
    <row r="110" spans="1:9" s="1" customFormat="1" ht="31.5">
      <c r="A110" s="195"/>
      <c r="B110" s="62" t="s">
        <v>172</v>
      </c>
      <c r="C110" s="18" t="s">
        <v>143</v>
      </c>
      <c r="D110" s="18" t="s">
        <v>4</v>
      </c>
      <c r="E110" s="18" t="s">
        <v>68</v>
      </c>
      <c r="F110" s="19"/>
      <c r="G110" s="19"/>
      <c r="H110" s="19"/>
      <c r="I110" s="48">
        <f>I111</f>
        <v>185.8</v>
      </c>
    </row>
    <row r="111" spans="1:9" s="1" customFormat="1" ht="47.25">
      <c r="A111" s="195"/>
      <c r="B111" s="64" t="s">
        <v>0</v>
      </c>
      <c r="C111" s="18" t="s">
        <v>143</v>
      </c>
      <c r="D111" s="18" t="s">
        <v>4</v>
      </c>
      <c r="E111" s="18" t="s">
        <v>68</v>
      </c>
      <c r="F111" s="19" t="s">
        <v>393</v>
      </c>
      <c r="G111" s="19"/>
      <c r="H111" s="19"/>
      <c r="I111" s="48">
        <f>I112</f>
        <v>185.8</v>
      </c>
    </row>
    <row r="112" spans="1:9" s="1" customFormat="1" ht="94.5">
      <c r="A112" s="195"/>
      <c r="B112" s="62" t="s">
        <v>70</v>
      </c>
      <c r="C112" s="18" t="s">
        <v>143</v>
      </c>
      <c r="D112" s="18" t="s">
        <v>4</v>
      </c>
      <c r="E112" s="18" t="s">
        <v>68</v>
      </c>
      <c r="F112" s="19" t="s">
        <v>69</v>
      </c>
      <c r="G112" s="19"/>
      <c r="H112" s="19"/>
      <c r="I112" s="48">
        <f>I113+I115</f>
        <v>185.8</v>
      </c>
    </row>
    <row r="113" spans="1:10" s="1" customFormat="1" ht="136.5" customHeight="1">
      <c r="A113" s="195"/>
      <c r="B113" s="97" t="s">
        <v>37</v>
      </c>
      <c r="C113" s="29" t="s">
        <v>143</v>
      </c>
      <c r="D113" s="29" t="s">
        <v>4</v>
      </c>
      <c r="E113" s="29" t="s">
        <v>68</v>
      </c>
      <c r="F113" s="29" t="s">
        <v>271</v>
      </c>
      <c r="G113" s="23"/>
      <c r="H113" s="23"/>
      <c r="I113" s="49">
        <f>I114</f>
        <v>150</v>
      </c>
      <c r="J113" s="142"/>
    </row>
    <row r="114" spans="1:9" s="1" customFormat="1" ht="34.5" customHeight="1" thickBot="1">
      <c r="A114" s="195"/>
      <c r="B114" s="118" t="s">
        <v>287</v>
      </c>
      <c r="C114" s="101" t="s">
        <v>143</v>
      </c>
      <c r="D114" s="101" t="s">
        <v>4</v>
      </c>
      <c r="E114" s="101" t="s">
        <v>68</v>
      </c>
      <c r="F114" s="101" t="s">
        <v>271</v>
      </c>
      <c r="G114" s="101" t="s">
        <v>270</v>
      </c>
      <c r="H114" s="101" t="s">
        <v>144</v>
      </c>
      <c r="I114" s="143">
        <v>150</v>
      </c>
    </row>
    <row r="115" spans="1:9" s="1" customFormat="1" ht="126" customHeight="1" thickBot="1">
      <c r="A115" s="195"/>
      <c r="B115" s="71" t="s">
        <v>22</v>
      </c>
      <c r="C115" s="140" t="s">
        <v>143</v>
      </c>
      <c r="D115" s="140" t="s">
        <v>4</v>
      </c>
      <c r="E115" s="140" t="s">
        <v>68</v>
      </c>
      <c r="F115" s="140" t="s">
        <v>272</v>
      </c>
      <c r="G115" s="138"/>
      <c r="H115" s="138"/>
      <c r="I115" s="145">
        <f>I116</f>
        <v>35.8</v>
      </c>
    </row>
    <row r="116" spans="1:9" s="1" customFormat="1" ht="31.5" customHeight="1" thickBot="1">
      <c r="A116" s="195"/>
      <c r="B116" s="139" t="s">
        <v>287</v>
      </c>
      <c r="C116" s="138" t="s">
        <v>143</v>
      </c>
      <c r="D116" s="138" t="s">
        <v>4</v>
      </c>
      <c r="E116" s="138" t="s">
        <v>68</v>
      </c>
      <c r="F116" s="138" t="s">
        <v>272</v>
      </c>
      <c r="G116" s="138" t="s">
        <v>270</v>
      </c>
      <c r="H116" s="138" t="s">
        <v>144</v>
      </c>
      <c r="I116" s="144">
        <v>35.8</v>
      </c>
    </row>
    <row r="117" spans="1:9" s="1" customFormat="1" ht="17.25" thickBot="1" thickTop="1">
      <c r="A117" s="195"/>
      <c r="B117" s="77" t="s">
        <v>114</v>
      </c>
      <c r="C117" s="34" t="s">
        <v>143</v>
      </c>
      <c r="D117" s="34" t="s">
        <v>366</v>
      </c>
      <c r="E117" s="34"/>
      <c r="F117" s="35"/>
      <c r="G117" s="35"/>
      <c r="H117" s="35"/>
      <c r="I117" s="78">
        <f>I118+I135</f>
        <v>69329.27200000001</v>
      </c>
    </row>
    <row r="118" spans="1:9" s="1" customFormat="1" ht="16.5" thickTop="1">
      <c r="A118" s="195"/>
      <c r="B118" s="79" t="s">
        <v>227</v>
      </c>
      <c r="C118" s="59" t="s">
        <v>143</v>
      </c>
      <c r="D118" s="59" t="s">
        <v>366</v>
      </c>
      <c r="E118" s="59" t="s">
        <v>367</v>
      </c>
      <c r="F118" s="60"/>
      <c r="G118" s="60"/>
      <c r="H118" s="60"/>
      <c r="I118" s="61">
        <f>I119</f>
        <v>65678.97200000001</v>
      </c>
    </row>
    <row r="119" spans="1:9" s="1" customFormat="1" ht="47.25">
      <c r="A119" s="195"/>
      <c r="B119" s="62" t="s">
        <v>11</v>
      </c>
      <c r="C119" s="18" t="s">
        <v>143</v>
      </c>
      <c r="D119" s="18" t="s">
        <v>366</v>
      </c>
      <c r="E119" s="18" t="s">
        <v>367</v>
      </c>
      <c r="F119" s="19" t="s">
        <v>368</v>
      </c>
      <c r="G119" s="19"/>
      <c r="H119" s="19"/>
      <c r="I119" s="45">
        <f>I120</f>
        <v>65678.97200000001</v>
      </c>
    </row>
    <row r="120" spans="1:9" s="1" customFormat="1" ht="69" customHeight="1">
      <c r="A120" s="195"/>
      <c r="B120" s="107" t="s">
        <v>12</v>
      </c>
      <c r="C120" s="27" t="s">
        <v>143</v>
      </c>
      <c r="D120" s="27" t="s">
        <v>366</v>
      </c>
      <c r="E120" s="27" t="s">
        <v>367</v>
      </c>
      <c r="F120" s="28" t="s">
        <v>369</v>
      </c>
      <c r="G120" s="28"/>
      <c r="H120" s="28"/>
      <c r="I120" s="58">
        <f>I121+I124+I127+I131+I129+I133</f>
        <v>65678.97200000001</v>
      </c>
    </row>
    <row r="121" spans="1:9" s="1" customFormat="1" ht="81" customHeight="1">
      <c r="A121" s="195"/>
      <c r="B121" s="108" t="s">
        <v>13</v>
      </c>
      <c r="C121" s="29" t="s">
        <v>143</v>
      </c>
      <c r="D121" s="29" t="s">
        <v>366</v>
      </c>
      <c r="E121" s="29" t="s">
        <v>367</v>
      </c>
      <c r="F121" s="32" t="s">
        <v>372</v>
      </c>
      <c r="G121" s="32"/>
      <c r="H121" s="32"/>
      <c r="I121" s="65">
        <f>I122+I123</f>
        <v>24473.5</v>
      </c>
    </row>
    <row r="122" spans="1:9" s="1" customFormat="1" ht="31.5">
      <c r="A122" s="195"/>
      <c r="B122" s="113" t="s">
        <v>287</v>
      </c>
      <c r="C122" s="14" t="s">
        <v>143</v>
      </c>
      <c r="D122" s="14" t="s">
        <v>366</v>
      </c>
      <c r="E122" s="14" t="s">
        <v>367</v>
      </c>
      <c r="F122" s="15" t="s">
        <v>372</v>
      </c>
      <c r="G122" s="15" t="s">
        <v>270</v>
      </c>
      <c r="H122" s="15" t="s">
        <v>144</v>
      </c>
      <c r="I122" s="147">
        <v>23946.3</v>
      </c>
    </row>
    <row r="123" spans="1:9" s="1" customFormat="1" ht="31.5">
      <c r="A123" s="195"/>
      <c r="B123" s="113" t="s">
        <v>287</v>
      </c>
      <c r="C123" s="14" t="s">
        <v>143</v>
      </c>
      <c r="D123" s="14" t="s">
        <v>366</v>
      </c>
      <c r="E123" s="14" t="s">
        <v>367</v>
      </c>
      <c r="F123" s="15" t="s">
        <v>372</v>
      </c>
      <c r="G123" s="15" t="s">
        <v>270</v>
      </c>
      <c r="H123" s="15" t="s">
        <v>232</v>
      </c>
      <c r="I123" s="147">
        <v>527.2</v>
      </c>
    </row>
    <row r="124" spans="1:9" s="1" customFormat="1" ht="80.25" customHeight="1">
      <c r="A124" s="195"/>
      <c r="B124" s="108" t="s">
        <v>14</v>
      </c>
      <c r="C124" s="29" t="s">
        <v>143</v>
      </c>
      <c r="D124" s="29" t="s">
        <v>366</v>
      </c>
      <c r="E124" s="29" t="s">
        <v>367</v>
      </c>
      <c r="F124" s="32" t="s">
        <v>370</v>
      </c>
      <c r="G124" s="32"/>
      <c r="H124" s="32"/>
      <c r="I124" s="65">
        <f>I125+I126</f>
        <v>6918.3</v>
      </c>
    </row>
    <row r="125" spans="1:9" s="1" customFormat="1" ht="34.5" customHeight="1">
      <c r="A125" s="195"/>
      <c r="B125" s="111" t="s">
        <v>287</v>
      </c>
      <c r="C125" s="112" t="s">
        <v>143</v>
      </c>
      <c r="D125" s="112" t="s">
        <v>366</v>
      </c>
      <c r="E125" s="112" t="s">
        <v>367</v>
      </c>
      <c r="F125" s="30" t="s">
        <v>370</v>
      </c>
      <c r="G125" s="30" t="s">
        <v>270</v>
      </c>
      <c r="H125" s="30" t="s">
        <v>144</v>
      </c>
      <c r="I125" s="150">
        <f>594.5+2746.3</f>
        <v>3340.8</v>
      </c>
    </row>
    <row r="126" spans="1:9" s="1" customFormat="1" ht="31.5">
      <c r="A126" s="195"/>
      <c r="B126" s="110" t="s">
        <v>287</v>
      </c>
      <c r="C126" s="16" t="s">
        <v>143</v>
      </c>
      <c r="D126" s="16" t="s">
        <v>366</v>
      </c>
      <c r="E126" s="16" t="s">
        <v>367</v>
      </c>
      <c r="F126" s="17" t="s">
        <v>370</v>
      </c>
      <c r="G126" s="17" t="s">
        <v>270</v>
      </c>
      <c r="H126" s="17" t="s">
        <v>232</v>
      </c>
      <c r="I126" s="148">
        <f>7417.8-399-3441.3</f>
        <v>3577.5</v>
      </c>
    </row>
    <row r="127" spans="1:9" s="1" customFormat="1" ht="42.75" customHeight="1">
      <c r="A127" s="195"/>
      <c r="B127" s="108" t="s">
        <v>15</v>
      </c>
      <c r="C127" s="29" t="s">
        <v>143</v>
      </c>
      <c r="D127" s="29" t="s">
        <v>366</v>
      </c>
      <c r="E127" s="29" t="s">
        <v>367</v>
      </c>
      <c r="F127" s="32" t="s">
        <v>371</v>
      </c>
      <c r="G127" s="32"/>
      <c r="H127" s="32"/>
      <c r="I127" s="65">
        <f>I128</f>
        <v>9786.172</v>
      </c>
    </row>
    <row r="128" spans="1:9" s="1" customFormat="1" ht="32.25" customHeight="1">
      <c r="A128" s="195"/>
      <c r="B128" s="175" t="s">
        <v>287</v>
      </c>
      <c r="C128" s="112" t="s">
        <v>143</v>
      </c>
      <c r="D128" s="112" t="s">
        <v>366</v>
      </c>
      <c r="E128" s="112" t="s">
        <v>367</v>
      </c>
      <c r="F128" s="30" t="s">
        <v>371</v>
      </c>
      <c r="G128" s="30" t="s">
        <v>270</v>
      </c>
      <c r="H128" s="30" t="s">
        <v>144</v>
      </c>
      <c r="I128" s="150">
        <f>3400+4872.472+200+750+100+283.7+180</f>
        <v>9786.172</v>
      </c>
    </row>
    <row r="129" spans="1:9" s="1" customFormat="1" ht="96.75" customHeight="1">
      <c r="A129" s="195"/>
      <c r="B129" s="183" t="s">
        <v>55</v>
      </c>
      <c r="C129" s="29" t="s">
        <v>143</v>
      </c>
      <c r="D129" s="29" t="s">
        <v>366</v>
      </c>
      <c r="E129" s="29" t="s">
        <v>367</v>
      </c>
      <c r="F129" s="32" t="s">
        <v>46</v>
      </c>
      <c r="G129" s="32"/>
      <c r="H129" s="32"/>
      <c r="I129" s="65">
        <f>I130</f>
        <v>1001</v>
      </c>
    </row>
    <row r="130" spans="1:9" s="1" customFormat="1" ht="32.25" customHeight="1" thickBot="1">
      <c r="A130" s="195"/>
      <c r="B130" s="176" t="s">
        <v>287</v>
      </c>
      <c r="C130" s="177" t="s">
        <v>143</v>
      </c>
      <c r="D130" s="177" t="s">
        <v>366</v>
      </c>
      <c r="E130" s="177" t="s">
        <v>367</v>
      </c>
      <c r="F130" s="30" t="s">
        <v>46</v>
      </c>
      <c r="G130" s="30" t="s">
        <v>270</v>
      </c>
      <c r="H130" s="30" t="s">
        <v>203</v>
      </c>
      <c r="I130" s="150">
        <v>1001</v>
      </c>
    </row>
    <row r="131" spans="1:9" s="1" customFormat="1" ht="79.5" customHeight="1">
      <c r="A131" s="195"/>
      <c r="B131" s="107" t="s">
        <v>201</v>
      </c>
      <c r="C131" s="29" t="s">
        <v>143</v>
      </c>
      <c r="D131" s="29" t="s">
        <v>366</v>
      </c>
      <c r="E131" s="29" t="s">
        <v>367</v>
      </c>
      <c r="F131" s="32" t="s">
        <v>202</v>
      </c>
      <c r="G131" s="32"/>
      <c r="H131" s="32"/>
      <c r="I131" s="65">
        <f>I132</f>
        <v>4500</v>
      </c>
    </row>
    <row r="132" spans="1:9" s="1" customFormat="1" ht="32.25" thickBot="1">
      <c r="A132" s="195"/>
      <c r="B132" s="176" t="s">
        <v>287</v>
      </c>
      <c r="C132" s="177" t="s">
        <v>143</v>
      </c>
      <c r="D132" s="177" t="s">
        <v>366</v>
      </c>
      <c r="E132" s="177" t="s">
        <v>367</v>
      </c>
      <c r="F132" s="30" t="s">
        <v>202</v>
      </c>
      <c r="G132" s="30" t="s">
        <v>270</v>
      </c>
      <c r="H132" s="30" t="s">
        <v>203</v>
      </c>
      <c r="I132" s="150">
        <v>4500</v>
      </c>
    </row>
    <row r="133" spans="1:9" s="1" customFormat="1" ht="99.75" customHeight="1">
      <c r="A133" s="195"/>
      <c r="B133" s="184" t="s">
        <v>56</v>
      </c>
      <c r="C133" s="29" t="s">
        <v>143</v>
      </c>
      <c r="D133" s="29" t="s">
        <v>366</v>
      </c>
      <c r="E133" s="29" t="s">
        <v>367</v>
      </c>
      <c r="F133" s="32" t="s">
        <v>47</v>
      </c>
      <c r="G133" s="32"/>
      <c r="H133" s="32"/>
      <c r="I133" s="65">
        <f>I134</f>
        <v>19000</v>
      </c>
    </row>
    <row r="134" spans="1:9" s="1" customFormat="1" ht="32.25" thickBot="1">
      <c r="A134" s="195"/>
      <c r="B134" s="176" t="s">
        <v>287</v>
      </c>
      <c r="C134" s="177" t="s">
        <v>143</v>
      </c>
      <c r="D134" s="177" t="s">
        <v>366</v>
      </c>
      <c r="E134" s="177" t="s">
        <v>367</v>
      </c>
      <c r="F134" s="30" t="s">
        <v>47</v>
      </c>
      <c r="G134" s="30" t="s">
        <v>270</v>
      </c>
      <c r="H134" s="30" t="s">
        <v>203</v>
      </c>
      <c r="I134" s="150">
        <v>19000</v>
      </c>
    </row>
    <row r="135" spans="1:9" s="1" customFormat="1" ht="16.5" thickBot="1">
      <c r="A135" s="195"/>
      <c r="B135" s="71" t="s">
        <v>228</v>
      </c>
      <c r="C135" s="10" t="s">
        <v>143</v>
      </c>
      <c r="D135" s="10" t="s">
        <v>366</v>
      </c>
      <c r="E135" s="10" t="s">
        <v>373</v>
      </c>
      <c r="F135" s="11"/>
      <c r="G135" s="11"/>
      <c r="H135" s="11"/>
      <c r="I135" s="121">
        <f>I136+I140</f>
        <v>3650.3</v>
      </c>
    </row>
    <row r="136" spans="1:9" s="1" customFormat="1" ht="31.5">
      <c r="A136" s="195"/>
      <c r="B136" s="97" t="s">
        <v>100</v>
      </c>
      <c r="C136" s="27" t="s">
        <v>143</v>
      </c>
      <c r="D136" s="27" t="s">
        <v>366</v>
      </c>
      <c r="E136" s="27" t="s">
        <v>373</v>
      </c>
      <c r="F136" s="28" t="s">
        <v>101</v>
      </c>
      <c r="G136" s="28"/>
      <c r="H136" s="28"/>
      <c r="I136" s="42">
        <f>I137</f>
        <v>40</v>
      </c>
    </row>
    <row r="137" spans="1:9" s="1" customFormat="1" ht="63">
      <c r="A137" s="195"/>
      <c r="B137" s="62" t="s">
        <v>102</v>
      </c>
      <c r="C137" s="18" t="s">
        <v>143</v>
      </c>
      <c r="D137" s="18" t="s">
        <v>366</v>
      </c>
      <c r="E137" s="18" t="s">
        <v>373</v>
      </c>
      <c r="F137" s="19" t="s">
        <v>103</v>
      </c>
      <c r="G137" s="19"/>
      <c r="H137" s="19"/>
      <c r="I137" s="44">
        <f>I138</f>
        <v>40</v>
      </c>
    </row>
    <row r="138" spans="1:9" s="1" customFormat="1" ht="78.75">
      <c r="A138" s="195"/>
      <c r="B138" s="64" t="s">
        <v>104</v>
      </c>
      <c r="C138" s="29" t="s">
        <v>143</v>
      </c>
      <c r="D138" s="29" t="s">
        <v>366</v>
      </c>
      <c r="E138" s="29" t="s">
        <v>373</v>
      </c>
      <c r="F138" s="32" t="s">
        <v>105</v>
      </c>
      <c r="G138" s="32"/>
      <c r="H138" s="32"/>
      <c r="I138" s="43">
        <f>I139</f>
        <v>40</v>
      </c>
    </row>
    <row r="139" spans="1:9" s="1" customFormat="1" ht="32.25" thickBot="1">
      <c r="A139" s="195"/>
      <c r="B139" s="118" t="s">
        <v>287</v>
      </c>
      <c r="C139" s="136" t="s">
        <v>143</v>
      </c>
      <c r="D139" s="136" t="s">
        <v>366</v>
      </c>
      <c r="E139" s="136" t="s">
        <v>373</v>
      </c>
      <c r="F139" s="119" t="s">
        <v>105</v>
      </c>
      <c r="G139" s="119" t="s">
        <v>270</v>
      </c>
      <c r="H139" s="119" t="s">
        <v>144</v>
      </c>
      <c r="I139" s="178">
        <v>40</v>
      </c>
    </row>
    <row r="140" spans="1:9" s="1" customFormat="1" ht="15.75">
      <c r="A140" s="195"/>
      <c r="B140" s="95" t="s">
        <v>252</v>
      </c>
      <c r="C140" s="12" t="s">
        <v>143</v>
      </c>
      <c r="D140" s="12" t="s">
        <v>366</v>
      </c>
      <c r="E140" s="12" t="s">
        <v>373</v>
      </c>
      <c r="F140" s="12" t="s">
        <v>253</v>
      </c>
      <c r="G140" s="13"/>
      <c r="H140" s="13"/>
      <c r="I140" s="41">
        <f>I141</f>
        <v>3610.3</v>
      </c>
    </row>
    <row r="141" spans="1:9" s="1" customFormat="1" ht="15.75">
      <c r="A141" s="195"/>
      <c r="B141" s="62" t="s">
        <v>254</v>
      </c>
      <c r="C141" s="18" t="s">
        <v>143</v>
      </c>
      <c r="D141" s="18" t="s">
        <v>366</v>
      </c>
      <c r="E141" s="18" t="s">
        <v>373</v>
      </c>
      <c r="F141" s="18" t="s">
        <v>255</v>
      </c>
      <c r="G141" s="19"/>
      <c r="H141" s="19"/>
      <c r="I141" s="41">
        <f>I142+I145+I147+I149</f>
        <v>3610.3</v>
      </c>
    </row>
    <row r="142" spans="1:9" s="1" customFormat="1" ht="31.5">
      <c r="A142" s="195"/>
      <c r="B142" s="97" t="s">
        <v>374</v>
      </c>
      <c r="C142" s="27" t="s">
        <v>143</v>
      </c>
      <c r="D142" s="27" t="s">
        <v>366</v>
      </c>
      <c r="E142" s="27" t="s">
        <v>373</v>
      </c>
      <c r="F142" s="27" t="s">
        <v>375</v>
      </c>
      <c r="G142" s="28"/>
      <c r="H142" s="23"/>
      <c r="I142" s="42">
        <f>SUM(I143:I144)</f>
        <v>330</v>
      </c>
    </row>
    <row r="143" spans="1:9" s="1" customFormat="1" ht="31.5">
      <c r="A143" s="195"/>
      <c r="B143" s="55" t="s">
        <v>287</v>
      </c>
      <c r="C143" s="21" t="s">
        <v>143</v>
      </c>
      <c r="D143" s="21" t="s">
        <v>366</v>
      </c>
      <c r="E143" s="21" t="s">
        <v>373</v>
      </c>
      <c r="F143" s="21" t="s">
        <v>375</v>
      </c>
      <c r="G143" s="21" t="s">
        <v>270</v>
      </c>
      <c r="H143" s="21" t="s">
        <v>144</v>
      </c>
      <c r="I143" s="151">
        <f>150+50</f>
        <v>200</v>
      </c>
    </row>
    <row r="144" spans="1:9" s="1" customFormat="1" ht="31.5">
      <c r="A144" s="195"/>
      <c r="B144" s="55" t="s">
        <v>287</v>
      </c>
      <c r="C144" s="21" t="s">
        <v>143</v>
      </c>
      <c r="D144" s="21" t="s">
        <v>366</v>
      </c>
      <c r="E144" s="21" t="s">
        <v>373</v>
      </c>
      <c r="F144" s="21" t="s">
        <v>375</v>
      </c>
      <c r="G144" s="21" t="s">
        <v>270</v>
      </c>
      <c r="H144" s="21" t="s">
        <v>150</v>
      </c>
      <c r="I144" s="151">
        <f>40+90</f>
        <v>130</v>
      </c>
    </row>
    <row r="145" spans="1:9" s="1" customFormat="1" ht="31.5">
      <c r="A145" s="195"/>
      <c r="B145" s="68" t="s">
        <v>377</v>
      </c>
      <c r="C145" s="31" t="s">
        <v>143</v>
      </c>
      <c r="D145" s="31" t="s">
        <v>366</v>
      </c>
      <c r="E145" s="31" t="s">
        <v>373</v>
      </c>
      <c r="F145" s="22" t="s">
        <v>378</v>
      </c>
      <c r="G145" s="22"/>
      <c r="H145" s="22"/>
      <c r="I145" s="51">
        <f>I146</f>
        <v>430.03099999999995</v>
      </c>
    </row>
    <row r="146" spans="1:9" s="1" customFormat="1" ht="31.5">
      <c r="A146" s="195"/>
      <c r="B146" s="57" t="s">
        <v>287</v>
      </c>
      <c r="C146" s="17" t="s">
        <v>143</v>
      </c>
      <c r="D146" s="17" t="s">
        <v>366</v>
      </c>
      <c r="E146" s="17" t="s">
        <v>373</v>
      </c>
      <c r="F146" s="17" t="s">
        <v>378</v>
      </c>
      <c r="G146" s="17" t="s">
        <v>270</v>
      </c>
      <c r="H146" s="17" t="s">
        <v>150</v>
      </c>
      <c r="I146" s="46">
        <f>1668-0.769-90-7-1140.2</f>
        <v>430.03099999999995</v>
      </c>
    </row>
    <row r="147" spans="1:9" s="1" customFormat="1" ht="63">
      <c r="A147" s="195"/>
      <c r="B147" s="127" t="s">
        <v>18</v>
      </c>
      <c r="C147" s="18" t="s">
        <v>143</v>
      </c>
      <c r="D147" s="18" t="s">
        <v>366</v>
      </c>
      <c r="E147" s="18" t="s">
        <v>373</v>
      </c>
      <c r="F147" s="19" t="s">
        <v>19</v>
      </c>
      <c r="G147" s="19"/>
      <c r="H147" s="19"/>
      <c r="I147" s="45">
        <f>I148</f>
        <v>1210.869</v>
      </c>
    </row>
    <row r="148" spans="1:9" s="1" customFormat="1" ht="15.75">
      <c r="A148" s="195"/>
      <c r="B148" s="110" t="s">
        <v>290</v>
      </c>
      <c r="C148" s="17" t="s">
        <v>143</v>
      </c>
      <c r="D148" s="17" t="s">
        <v>366</v>
      </c>
      <c r="E148" s="17" t="s">
        <v>373</v>
      </c>
      <c r="F148" s="17" t="s">
        <v>19</v>
      </c>
      <c r="G148" s="17" t="s">
        <v>281</v>
      </c>
      <c r="H148" s="17" t="s">
        <v>150</v>
      </c>
      <c r="I148" s="46">
        <f>1203.1+0.769+7</f>
        <v>1210.869</v>
      </c>
    </row>
    <row r="149" spans="1:9" s="1" customFormat="1" ht="63">
      <c r="A149" s="195"/>
      <c r="B149" s="127" t="s">
        <v>216</v>
      </c>
      <c r="C149" s="18" t="s">
        <v>143</v>
      </c>
      <c r="D149" s="18" t="s">
        <v>366</v>
      </c>
      <c r="E149" s="18" t="s">
        <v>373</v>
      </c>
      <c r="F149" s="19" t="s">
        <v>217</v>
      </c>
      <c r="G149" s="19"/>
      <c r="H149" s="19"/>
      <c r="I149" s="44">
        <f>I150+I151</f>
        <v>1639.4</v>
      </c>
    </row>
    <row r="150" spans="1:9" s="1" customFormat="1" ht="15.75">
      <c r="A150" s="195"/>
      <c r="B150" s="175" t="s">
        <v>290</v>
      </c>
      <c r="C150" s="179" t="s">
        <v>143</v>
      </c>
      <c r="D150" s="179" t="s">
        <v>366</v>
      </c>
      <c r="E150" s="179" t="s">
        <v>218</v>
      </c>
      <c r="F150" s="25" t="s">
        <v>217</v>
      </c>
      <c r="G150" s="25" t="s">
        <v>281</v>
      </c>
      <c r="H150" s="25" t="s">
        <v>144</v>
      </c>
      <c r="I150" s="180">
        <v>640.3</v>
      </c>
    </row>
    <row r="151" spans="1:9" s="1" customFormat="1" ht="16.5" thickBot="1">
      <c r="A151" s="195"/>
      <c r="B151" s="155" t="s">
        <v>290</v>
      </c>
      <c r="C151" s="114" t="s">
        <v>143</v>
      </c>
      <c r="D151" s="114" t="s">
        <v>366</v>
      </c>
      <c r="E151" s="114" t="s">
        <v>218</v>
      </c>
      <c r="F151" s="23" t="s">
        <v>217</v>
      </c>
      <c r="G151" s="23" t="s">
        <v>281</v>
      </c>
      <c r="H151" s="23" t="s">
        <v>150</v>
      </c>
      <c r="I151" s="156">
        <v>999.1</v>
      </c>
    </row>
    <row r="152" spans="1:9" s="1" customFormat="1" ht="17.25" thickBot="1" thickTop="1">
      <c r="A152" s="195"/>
      <c r="B152" s="77" t="s">
        <v>115</v>
      </c>
      <c r="C152" s="34" t="s">
        <v>143</v>
      </c>
      <c r="D152" s="34" t="s">
        <v>116</v>
      </c>
      <c r="E152" s="34"/>
      <c r="F152" s="34" t="s">
        <v>93</v>
      </c>
      <c r="G152" s="35" t="s">
        <v>93</v>
      </c>
      <c r="H152" s="36" t="s">
        <v>93</v>
      </c>
      <c r="I152" s="40">
        <f>I183+I153+I209+I240</f>
        <v>110181.78800000002</v>
      </c>
    </row>
    <row r="153" spans="1:9" s="1" customFormat="1" ht="16.5" thickTop="1">
      <c r="A153" s="195"/>
      <c r="B153" s="79" t="s">
        <v>117</v>
      </c>
      <c r="C153" s="59" t="s">
        <v>143</v>
      </c>
      <c r="D153" s="59" t="s">
        <v>116</v>
      </c>
      <c r="E153" s="59" t="s">
        <v>381</v>
      </c>
      <c r="F153" s="59"/>
      <c r="G153" s="60"/>
      <c r="H153" s="63"/>
      <c r="I153" s="61">
        <f>I154+I178</f>
        <v>48650.388000000006</v>
      </c>
    </row>
    <row r="154" spans="1:9" s="1" customFormat="1" ht="47.25">
      <c r="A154" s="195"/>
      <c r="B154" s="62" t="s">
        <v>11</v>
      </c>
      <c r="C154" s="18" t="s">
        <v>143</v>
      </c>
      <c r="D154" s="18" t="s">
        <v>116</v>
      </c>
      <c r="E154" s="18" t="s">
        <v>381</v>
      </c>
      <c r="F154" s="19" t="s">
        <v>368</v>
      </c>
      <c r="G154" s="19"/>
      <c r="H154" s="19"/>
      <c r="I154" s="45">
        <f>I155+I164+I173</f>
        <v>47733.988000000005</v>
      </c>
    </row>
    <row r="155" spans="1:9" s="1" customFormat="1" ht="78.75">
      <c r="A155" s="195"/>
      <c r="B155" s="64" t="s">
        <v>16</v>
      </c>
      <c r="C155" s="31" t="s">
        <v>143</v>
      </c>
      <c r="D155" s="31" t="s">
        <v>116</v>
      </c>
      <c r="E155" s="31" t="s">
        <v>381</v>
      </c>
      <c r="F155" s="22" t="s">
        <v>83</v>
      </c>
      <c r="G155" s="32"/>
      <c r="H155" s="32"/>
      <c r="I155" s="65">
        <f>I156+I159+I161</f>
        <v>8687.788</v>
      </c>
    </row>
    <row r="156" spans="1:9" s="1" customFormat="1" ht="115.5" customHeight="1">
      <c r="A156" s="195"/>
      <c r="B156" s="68" t="s">
        <v>340</v>
      </c>
      <c r="C156" s="31" t="s">
        <v>143</v>
      </c>
      <c r="D156" s="31" t="s">
        <v>116</v>
      </c>
      <c r="E156" s="31" t="s">
        <v>381</v>
      </c>
      <c r="F156" s="22" t="s">
        <v>65</v>
      </c>
      <c r="G156" s="22"/>
      <c r="H156" s="22"/>
      <c r="I156" s="51">
        <f>I157+I158</f>
        <v>3647.888</v>
      </c>
    </row>
    <row r="157" spans="1:10" s="1" customFormat="1" ht="31.5">
      <c r="A157" s="195"/>
      <c r="B157" s="104" t="s">
        <v>287</v>
      </c>
      <c r="C157" s="24" t="s">
        <v>143</v>
      </c>
      <c r="D157" s="24" t="s">
        <v>116</v>
      </c>
      <c r="E157" s="24" t="s">
        <v>381</v>
      </c>
      <c r="F157" s="24" t="s">
        <v>65</v>
      </c>
      <c r="G157" s="24" t="s">
        <v>270</v>
      </c>
      <c r="H157" s="24" t="s">
        <v>144</v>
      </c>
      <c r="I157" s="117">
        <f>4000+159-1747.2</f>
        <v>2411.8</v>
      </c>
      <c r="J157" s="115"/>
    </row>
    <row r="158" spans="1:10" s="1" customFormat="1" ht="31.5">
      <c r="A158" s="195"/>
      <c r="B158" s="104" t="s">
        <v>287</v>
      </c>
      <c r="C158" s="24" t="s">
        <v>143</v>
      </c>
      <c r="D158" s="24" t="s">
        <v>116</v>
      </c>
      <c r="E158" s="24" t="s">
        <v>381</v>
      </c>
      <c r="F158" s="24" t="s">
        <v>65</v>
      </c>
      <c r="G158" s="24" t="s">
        <v>270</v>
      </c>
      <c r="H158" s="24" t="s">
        <v>150</v>
      </c>
      <c r="I158" s="117">
        <f>1236.088</f>
        <v>1236.088</v>
      </c>
      <c r="J158" s="157"/>
    </row>
    <row r="159" spans="1:9" s="1" customFormat="1" ht="110.25">
      <c r="A159" s="195"/>
      <c r="B159" s="68" t="s">
        <v>394</v>
      </c>
      <c r="C159" s="31" t="s">
        <v>143</v>
      </c>
      <c r="D159" s="31" t="s">
        <v>116</v>
      </c>
      <c r="E159" s="31" t="s">
        <v>381</v>
      </c>
      <c r="F159" s="31" t="s">
        <v>72</v>
      </c>
      <c r="G159" s="22"/>
      <c r="H159" s="22"/>
      <c r="I159" s="70">
        <f>I160</f>
        <v>1000</v>
      </c>
    </row>
    <row r="160" spans="1:9" s="1" customFormat="1" ht="31.5">
      <c r="A160" s="195"/>
      <c r="B160" s="57" t="s">
        <v>287</v>
      </c>
      <c r="C160" s="17" t="s">
        <v>143</v>
      </c>
      <c r="D160" s="17" t="s">
        <v>116</v>
      </c>
      <c r="E160" s="17" t="s">
        <v>381</v>
      </c>
      <c r="F160" s="17" t="s">
        <v>72</v>
      </c>
      <c r="G160" s="17" t="s">
        <v>270</v>
      </c>
      <c r="H160" s="17" t="s">
        <v>144</v>
      </c>
      <c r="I160" s="76">
        <v>1000</v>
      </c>
    </row>
    <row r="161" spans="1:9" s="1" customFormat="1" ht="94.5">
      <c r="A161" s="195"/>
      <c r="B161" s="68" t="s">
        <v>17</v>
      </c>
      <c r="C161" s="31" t="s">
        <v>143</v>
      </c>
      <c r="D161" s="31" t="s">
        <v>116</v>
      </c>
      <c r="E161" s="31" t="s">
        <v>381</v>
      </c>
      <c r="F161" s="22" t="s">
        <v>383</v>
      </c>
      <c r="G161" s="22"/>
      <c r="H161" s="22"/>
      <c r="I161" s="51">
        <f>I162+I163</f>
        <v>4039.9</v>
      </c>
    </row>
    <row r="162" spans="1:9" s="1" customFormat="1" ht="31.5">
      <c r="A162" s="195"/>
      <c r="B162" s="104" t="s">
        <v>287</v>
      </c>
      <c r="C162" s="24" t="s">
        <v>143</v>
      </c>
      <c r="D162" s="24" t="s">
        <v>116</v>
      </c>
      <c r="E162" s="24" t="s">
        <v>381</v>
      </c>
      <c r="F162" s="24" t="s">
        <v>383</v>
      </c>
      <c r="G162" s="24" t="s">
        <v>270</v>
      </c>
      <c r="H162" s="24" t="s">
        <v>144</v>
      </c>
      <c r="I162" s="117">
        <v>1320</v>
      </c>
    </row>
    <row r="163" spans="1:9" s="1" customFormat="1" ht="31.5">
      <c r="A163" s="195"/>
      <c r="B163" s="57" t="s">
        <v>287</v>
      </c>
      <c r="C163" s="17" t="s">
        <v>143</v>
      </c>
      <c r="D163" s="17" t="s">
        <v>116</v>
      </c>
      <c r="E163" s="17" t="s">
        <v>381</v>
      </c>
      <c r="F163" s="17" t="s">
        <v>383</v>
      </c>
      <c r="G163" s="17" t="s">
        <v>270</v>
      </c>
      <c r="H163" s="17" t="s">
        <v>150</v>
      </c>
      <c r="I163" s="46">
        <v>2719.9</v>
      </c>
    </row>
    <row r="164" spans="1:9" s="1" customFormat="1" ht="91.5" customHeight="1">
      <c r="A164" s="195"/>
      <c r="B164" s="141" t="s">
        <v>357</v>
      </c>
      <c r="C164" s="19" t="s">
        <v>143</v>
      </c>
      <c r="D164" s="19" t="s">
        <v>116</v>
      </c>
      <c r="E164" s="19" t="s">
        <v>381</v>
      </c>
      <c r="F164" s="19" t="s">
        <v>358</v>
      </c>
      <c r="G164" s="25"/>
      <c r="H164" s="25"/>
      <c r="I164" s="44">
        <f>I165+I167+I171</f>
        <v>37080.3</v>
      </c>
    </row>
    <row r="165" spans="1:9" s="1" customFormat="1" ht="115.5" customHeight="1">
      <c r="A165" s="195"/>
      <c r="B165" s="97" t="s">
        <v>207</v>
      </c>
      <c r="C165" s="165" t="s">
        <v>143</v>
      </c>
      <c r="D165" s="165" t="s">
        <v>116</v>
      </c>
      <c r="E165" s="165" t="s">
        <v>381</v>
      </c>
      <c r="F165" s="165" t="s">
        <v>208</v>
      </c>
      <c r="G165" s="23"/>
      <c r="H165" s="23"/>
      <c r="I165" s="42">
        <f>I166</f>
        <v>15293.7</v>
      </c>
    </row>
    <row r="166" spans="1:9" s="1" customFormat="1" ht="24" customHeight="1">
      <c r="A166" s="195"/>
      <c r="B166" s="57" t="s">
        <v>290</v>
      </c>
      <c r="C166" s="17" t="s">
        <v>143</v>
      </c>
      <c r="D166" s="17" t="s">
        <v>116</v>
      </c>
      <c r="E166" s="17" t="s">
        <v>381</v>
      </c>
      <c r="F166" s="17" t="s">
        <v>208</v>
      </c>
      <c r="G166" s="17" t="s">
        <v>281</v>
      </c>
      <c r="H166" s="17" t="s">
        <v>210</v>
      </c>
      <c r="I166" s="117">
        <v>15293.7</v>
      </c>
    </row>
    <row r="167" spans="1:9" s="1" customFormat="1" ht="111" customHeight="1">
      <c r="A167" s="195"/>
      <c r="B167" s="166" t="s">
        <v>207</v>
      </c>
      <c r="C167" s="28" t="s">
        <v>143</v>
      </c>
      <c r="D167" s="28" t="s">
        <v>116</v>
      </c>
      <c r="E167" s="28" t="s">
        <v>381</v>
      </c>
      <c r="F167" s="28" t="s">
        <v>209</v>
      </c>
      <c r="G167" s="23"/>
      <c r="H167" s="23"/>
      <c r="I167" s="70">
        <f>I169+I168+I170</f>
        <v>16849.6</v>
      </c>
    </row>
    <row r="168" spans="1:9" s="1" customFormat="1" ht="18" customHeight="1">
      <c r="A168" s="195"/>
      <c r="B168" s="129" t="s">
        <v>290</v>
      </c>
      <c r="C168" s="15" t="s">
        <v>143</v>
      </c>
      <c r="D168" s="15" t="s">
        <v>116</v>
      </c>
      <c r="E168" s="15" t="s">
        <v>381</v>
      </c>
      <c r="F168" s="15" t="s">
        <v>209</v>
      </c>
      <c r="G168" s="15" t="s">
        <v>281</v>
      </c>
      <c r="H168" s="15" t="s">
        <v>232</v>
      </c>
      <c r="I168" s="116">
        <f>4318.1-484.9-2297.6</f>
        <v>1535.6000000000004</v>
      </c>
    </row>
    <row r="169" spans="1:9" s="1" customFormat="1" ht="17.25" customHeight="1" thickBot="1">
      <c r="A169" s="195"/>
      <c r="B169" s="118" t="s">
        <v>291</v>
      </c>
      <c r="C169" s="119" t="s">
        <v>143</v>
      </c>
      <c r="D169" s="119" t="s">
        <v>116</v>
      </c>
      <c r="E169" s="119" t="s">
        <v>381</v>
      </c>
      <c r="F169" s="119" t="s">
        <v>209</v>
      </c>
      <c r="G169" s="119" t="s">
        <v>281</v>
      </c>
      <c r="H169" s="119" t="s">
        <v>318</v>
      </c>
      <c r="I169" s="137">
        <v>7655.1</v>
      </c>
    </row>
    <row r="170" spans="1:9" s="1" customFormat="1" ht="17.25" customHeight="1" thickBot="1">
      <c r="A170" s="195"/>
      <c r="B170" s="118" t="s">
        <v>290</v>
      </c>
      <c r="C170" s="119" t="s">
        <v>143</v>
      </c>
      <c r="D170" s="119" t="s">
        <v>116</v>
      </c>
      <c r="E170" s="119" t="s">
        <v>381</v>
      </c>
      <c r="F170" s="119" t="s">
        <v>211</v>
      </c>
      <c r="G170" s="119" t="s">
        <v>281</v>
      </c>
      <c r="H170" s="119" t="s">
        <v>210</v>
      </c>
      <c r="I170" s="137">
        <v>7658.9</v>
      </c>
    </row>
    <row r="171" spans="1:9" s="1" customFormat="1" ht="111" customHeight="1">
      <c r="A171" s="195"/>
      <c r="B171" s="97" t="s">
        <v>212</v>
      </c>
      <c r="C171" s="22" t="s">
        <v>143</v>
      </c>
      <c r="D171" s="22" t="s">
        <v>116</v>
      </c>
      <c r="E171" s="22" t="s">
        <v>381</v>
      </c>
      <c r="F171" s="22" t="s">
        <v>213</v>
      </c>
      <c r="G171" s="23"/>
      <c r="H171" s="23"/>
      <c r="I171" s="42">
        <f>I172</f>
        <v>4937</v>
      </c>
    </row>
    <row r="172" spans="1:9" s="1" customFormat="1" ht="23.25" customHeight="1" thickBot="1">
      <c r="A172" s="195"/>
      <c r="B172" s="118" t="s">
        <v>290</v>
      </c>
      <c r="C172" s="119" t="s">
        <v>143</v>
      </c>
      <c r="D172" s="119" t="s">
        <v>116</v>
      </c>
      <c r="E172" s="119" t="s">
        <v>381</v>
      </c>
      <c r="F172" s="119" t="s">
        <v>213</v>
      </c>
      <c r="G172" s="119" t="s">
        <v>281</v>
      </c>
      <c r="H172" s="119" t="s">
        <v>144</v>
      </c>
      <c r="I172" s="137">
        <f>484.9+4452.1</f>
        <v>4937</v>
      </c>
    </row>
    <row r="173" spans="1:9" s="1" customFormat="1" ht="73.5" customHeight="1">
      <c r="A173" s="195"/>
      <c r="B173" s="160" t="s">
        <v>221</v>
      </c>
      <c r="C173" s="161" t="s">
        <v>143</v>
      </c>
      <c r="D173" s="161" t="s">
        <v>116</v>
      </c>
      <c r="E173" s="161" t="s">
        <v>381</v>
      </c>
      <c r="F173" s="162" t="s">
        <v>222</v>
      </c>
      <c r="G173" s="163"/>
      <c r="H173" s="163"/>
      <c r="I173" s="164">
        <f>I174+I176</f>
        <v>1965.8999999999999</v>
      </c>
    </row>
    <row r="174" spans="1:9" s="1" customFormat="1" ht="100.5" customHeight="1">
      <c r="A174" s="195"/>
      <c r="B174" s="108" t="s">
        <v>185</v>
      </c>
      <c r="C174" s="167" t="s">
        <v>143</v>
      </c>
      <c r="D174" s="167" t="s">
        <v>116</v>
      </c>
      <c r="E174" s="167" t="s">
        <v>381</v>
      </c>
      <c r="F174" s="167" t="s">
        <v>186</v>
      </c>
      <c r="G174" s="168"/>
      <c r="H174" s="168"/>
      <c r="I174" s="47">
        <f>I175</f>
        <v>1867.6</v>
      </c>
    </row>
    <row r="175" spans="1:9" s="1" customFormat="1" ht="20.25" customHeight="1">
      <c r="A175" s="195"/>
      <c r="B175" s="57" t="s">
        <v>291</v>
      </c>
      <c r="C175" s="23" t="s">
        <v>143</v>
      </c>
      <c r="D175" s="23" t="s">
        <v>116</v>
      </c>
      <c r="E175" s="23" t="s">
        <v>381</v>
      </c>
      <c r="F175" s="23" t="s">
        <v>186</v>
      </c>
      <c r="G175" s="23" t="s">
        <v>281</v>
      </c>
      <c r="H175" s="23" t="s">
        <v>187</v>
      </c>
      <c r="I175" s="116">
        <v>1867.6</v>
      </c>
    </row>
    <row r="176" spans="1:9" s="1" customFormat="1" ht="100.5" customHeight="1">
      <c r="A176" s="195"/>
      <c r="B176" s="128" t="s">
        <v>223</v>
      </c>
      <c r="C176" s="22" t="s">
        <v>143</v>
      </c>
      <c r="D176" s="22" t="s">
        <v>116</v>
      </c>
      <c r="E176" s="22" t="s">
        <v>381</v>
      </c>
      <c r="F176" s="22" t="s">
        <v>224</v>
      </c>
      <c r="G176" s="21"/>
      <c r="H176" s="21"/>
      <c r="I176" s="70">
        <f>I177</f>
        <v>98.3</v>
      </c>
    </row>
    <row r="177" spans="1:9" s="1" customFormat="1" ht="18.75" customHeight="1">
      <c r="A177" s="195"/>
      <c r="B177" s="129" t="s">
        <v>291</v>
      </c>
      <c r="C177" s="23" t="s">
        <v>143</v>
      </c>
      <c r="D177" s="23" t="s">
        <v>116</v>
      </c>
      <c r="E177" s="23" t="s">
        <v>381</v>
      </c>
      <c r="F177" s="23" t="s">
        <v>224</v>
      </c>
      <c r="G177" s="23" t="s">
        <v>281</v>
      </c>
      <c r="H177" s="23" t="s">
        <v>232</v>
      </c>
      <c r="I177" s="116">
        <v>98.3</v>
      </c>
    </row>
    <row r="178" spans="1:9" s="1" customFormat="1" ht="15.75">
      <c r="A178" s="195"/>
      <c r="B178" s="130" t="s">
        <v>252</v>
      </c>
      <c r="C178" s="18" t="s">
        <v>143</v>
      </c>
      <c r="D178" s="18" t="s">
        <v>116</v>
      </c>
      <c r="E178" s="18" t="s">
        <v>381</v>
      </c>
      <c r="F178" s="18" t="s">
        <v>253</v>
      </c>
      <c r="G178" s="19"/>
      <c r="H178" s="19"/>
      <c r="I178" s="45">
        <f>I179</f>
        <v>916.4000000000001</v>
      </c>
    </row>
    <row r="179" spans="1:9" s="1" customFormat="1" ht="15.75">
      <c r="A179" s="195"/>
      <c r="B179" s="62" t="s">
        <v>254</v>
      </c>
      <c r="C179" s="18" t="s">
        <v>143</v>
      </c>
      <c r="D179" s="18" t="s">
        <v>116</v>
      </c>
      <c r="E179" s="18" t="s">
        <v>381</v>
      </c>
      <c r="F179" s="18" t="s">
        <v>255</v>
      </c>
      <c r="G179" s="19"/>
      <c r="H179" s="19"/>
      <c r="I179" s="45">
        <f>I180</f>
        <v>916.4000000000001</v>
      </c>
    </row>
    <row r="180" spans="1:9" s="1" customFormat="1" ht="33.75" customHeight="1">
      <c r="A180" s="195"/>
      <c r="B180" s="68" t="s">
        <v>20</v>
      </c>
      <c r="C180" s="22" t="s">
        <v>143</v>
      </c>
      <c r="D180" s="22" t="s">
        <v>116</v>
      </c>
      <c r="E180" s="22" t="s">
        <v>381</v>
      </c>
      <c r="F180" s="22" t="s">
        <v>21</v>
      </c>
      <c r="G180" s="21"/>
      <c r="H180" s="21"/>
      <c r="I180" s="70">
        <f>I181+I182</f>
        <v>916.4000000000001</v>
      </c>
    </row>
    <row r="181" spans="1:9" s="1" customFormat="1" ht="31.5">
      <c r="A181" s="195"/>
      <c r="B181" s="104" t="s">
        <v>287</v>
      </c>
      <c r="C181" s="23" t="s">
        <v>143</v>
      </c>
      <c r="D181" s="23" t="s">
        <v>116</v>
      </c>
      <c r="E181" s="23" t="s">
        <v>381</v>
      </c>
      <c r="F181" s="23" t="s">
        <v>21</v>
      </c>
      <c r="G181" s="23" t="s">
        <v>270</v>
      </c>
      <c r="H181" s="23" t="s">
        <v>144</v>
      </c>
      <c r="I181" s="116">
        <f>658.1+18</f>
        <v>676.1</v>
      </c>
    </row>
    <row r="182" spans="1:9" s="1" customFormat="1" ht="32.25" thickBot="1">
      <c r="A182" s="195"/>
      <c r="B182" s="57" t="s">
        <v>287</v>
      </c>
      <c r="C182" s="17" t="s">
        <v>143</v>
      </c>
      <c r="D182" s="17" t="s">
        <v>116</v>
      </c>
      <c r="E182" s="17" t="s">
        <v>381</v>
      </c>
      <c r="F182" s="17" t="s">
        <v>21</v>
      </c>
      <c r="G182" s="17" t="s">
        <v>270</v>
      </c>
      <c r="H182" s="17" t="s">
        <v>150</v>
      </c>
      <c r="I182" s="46">
        <f>108.3+132</f>
        <v>240.3</v>
      </c>
    </row>
    <row r="183" spans="1:9" s="1" customFormat="1" ht="16.5" thickBot="1">
      <c r="A183" s="195"/>
      <c r="B183" s="71" t="s">
        <v>118</v>
      </c>
      <c r="C183" s="10" t="s">
        <v>143</v>
      </c>
      <c r="D183" s="10" t="s">
        <v>116</v>
      </c>
      <c r="E183" s="10" t="s">
        <v>119</v>
      </c>
      <c r="F183" s="10"/>
      <c r="G183" s="11"/>
      <c r="H183" s="26"/>
      <c r="I183" s="50">
        <f>I184+I205</f>
        <v>21927.6</v>
      </c>
    </row>
    <row r="184" spans="1:9" s="1" customFormat="1" ht="47.25">
      <c r="A184" s="195"/>
      <c r="B184" s="62" t="s">
        <v>11</v>
      </c>
      <c r="C184" s="18" t="s">
        <v>143</v>
      </c>
      <c r="D184" s="18" t="s">
        <v>116</v>
      </c>
      <c r="E184" s="18" t="s">
        <v>119</v>
      </c>
      <c r="F184" s="19" t="s">
        <v>368</v>
      </c>
      <c r="G184" s="19"/>
      <c r="H184" s="19"/>
      <c r="I184" s="45">
        <f>I185</f>
        <v>21858.6</v>
      </c>
    </row>
    <row r="185" spans="1:9" s="1" customFormat="1" ht="78.75">
      <c r="A185" s="195"/>
      <c r="B185" s="64" t="s">
        <v>16</v>
      </c>
      <c r="C185" s="29" t="s">
        <v>143</v>
      </c>
      <c r="D185" s="29" t="s">
        <v>116</v>
      </c>
      <c r="E185" s="29" t="s">
        <v>119</v>
      </c>
      <c r="F185" s="32" t="s">
        <v>83</v>
      </c>
      <c r="G185" s="32"/>
      <c r="H185" s="32"/>
      <c r="I185" s="65">
        <f>I188+I192+I190+I194+I186+I196+I198+I200+I202</f>
        <v>21858.6</v>
      </c>
    </row>
    <row r="186" spans="1:9" s="1" customFormat="1" ht="126">
      <c r="A186" s="195"/>
      <c r="B186" s="68" t="s">
        <v>23</v>
      </c>
      <c r="C186" s="31" t="s">
        <v>143</v>
      </c>
      <c r="D186" s="31" t="s">
        <v>116</v>
      </c>
      <c r="E186" s="31" t="s">
        <v>119</v>
      </c>
      <c r="F186" s="31" t="s">
        <v>386</v>
      </c>
      <c r="G186" s="22"/>
      <c r="H186" s="21"/>
      <c r="I186" s="70">
        <f>I187</f>
        <v>300</v>
      </c>
    </row>
    <row r="187" spans="1:9" s="1" customFormat="1" ht="31.5">
      <c r="A187" s="195"/>
      <c r="B187" s="57" t="s">
        <v>382</v>
      </c>
      <c r="C187" s="16" t="s">
        <v>143</v>
      </c>
      <c r="D187" s="16" t="s">
        <v>116</v>
      </c>
      <c r="E187" s="16" t="s">
        <v>119</v>
      </c>
      <c r="F187" s="16" t="s">
        <v>386</v>
      </c>
      <c r="G187" s="17" t="s">
        <v>177</v>
      </c>
      <c r="H187" s="17" t="s">
        <v>144</v>
      </c>
      <c r="I187" s="46">
        <v>300</v>
      </c>
    </row>
    <row r="188" spans="1:9" s="1" customFormat="1" ht="110.25">
      <c r="A188" s="195"/>
      <c r="B188" s="64" t="s">
        <v>24</v>
      </c>
      <c r="C188" s="29" t="s">
        <v>143</v>
      </c>
      <c r="D188" s="29" t="s">
        <v>116</v>
      </c>
      <c r="E188" s="29" t="s">
        <v>119</v>
      </c>
      <c r="F188" s="29" t="s">
        <v>384</v>
      </c>
      <c r="G188" s="32"/>
      <c r="H188" s="30"/>
      <c r="I188" s="43">
        <f>I189</f>
        <v>3500</v>
      </c>
    </row>
    <row r="189" spans="1:9" s="1" customFormat="1" ht="31.5">
      <c r="A189" s="195"/>
      <c r="B189" s="57" t="s">
        <v>382</v>
      </c>
      <c r="C189" s="16" t="s">
        <v>143</v>
      </c>
      <c r="D189" s="16" t="s">
        <v>116</v>
      </c>
      <c r="E189" s="16" t="s">
        <v>119</v>
      </c>
      <c r="F189" s="16" t="s">
        <v>384</v>
      </c>
      <c r="G189" s="17" t="s">
        <v>177</v>
      </c>
      <c r="H189" s="17" t="s">
        <v>144</v>
      </c>
      <c r="I189" s="46">
        <v>3500</v>
      </c>
    </row>
    <row r="190" spans="1:9" s="1" customFormat="1" ht="110.25">
      <c r="A190" s="195"/>
      <c r="B190" s="68" t="s">
        <v>394</v>
      </c>
      <c r="C190" s="31" t="s">
        <v>143</v>
      </c>
      <c r="D190" s="31" t="s">
        <v>116</v>
      </c>
      <c r="E190" s="31" t="s">
        <v>119</v>
      </c>
      <c r="F190" s="31" t="s">
        <v>72</v>
      </c>
      <c r="G190" s="22"/>
      <c r="H190" s="22"/>
      <c r="I190" s="70">
        <f>I191</f>
        <v>125</v>
      </c>
    </row>
    <row r="191" spans="1:9" s="1" customFormat="1" ht="31.5">
      <c r="A191" s="195"/>
      <c r="B191" s="57" t="s">
        <v>220</v>
      </c>
      <c r="C191" s="17" t="s">
        <v>143</v>
      </c>
      <c r="D191" s="17" t="s">
        <v>116</v>
      </c>
      <c r="E191" s="17" t="s">
        <v>119</v>
      </c>
      <c r="F191" s="17" t="s">
        <v>72</v>
      </c>
      <c r="G191" s="17" t="s">
        <v>270</v>
      </c>
      <c r="H191" s="17" t="s">
        <v>150</v>
      </c>
      <c r="I191" s="76">
        <v>125</v>
      </c>
    </row>
    <row r="192" spans="1:9" s="1" customFormat="1" ht="94.5">
      <c r="A192" s="195"/>
      <c r="B192" s="97" t="s">
        <v>25</v>
      </c>
      <c r="C192" s="29" t="s">
        <v>143</v>
      </c>
      <c r="D192" s="29" t="s">
        <v>116</v>
      </c>
      <c r="E192" s="29" t="s">
        <v>119</v>
      </c>
      <c r="F192" s="29" t="s">
        <v>385</v>
      </c>
      <c r="G192" s="32"/>
      <c r="H192" s="30"/>
      <c r="I192" s="43">
        <f>I193</f>
        <v>2570</v>
      </c>
    </row>
    <row r="193" spans="1:9" s="1" customFormat="1" ht="31.5">
      <c r="A193" s="195"/>
      <c r="B193" s="104" t="s">
        <v>287</v>
      </c>
      <c r="C193" s="120" t="s">
        <v>143</v>
      </c>
      <c r="D193" s="120" t="s">
        <v>116</v>
      </c>
      <c r="E193" s="120" t="s">
        <v>119</v>
      </c>
      <c r="F193" s="120" t="s">
        <v>385</v>
      </c>
      <c r="G193" s="24" t="s">
        <v>270</v>
      </c>
      <c r="H193" s="24" t="s">
        <v>144</v>
      </c>
      <c r="I193" s="117">
        <f>1000+1220+350</f>
        <v>2570</v>
      </c>
    </row>
    <row r="194" spans="1:9" s="1" customFormat="1" ht="123" customHeight="1">
      <c r="A194" s="195"/>
      <c r="B194" s="158" t="s">
        <v>204</v>
      </c>
      <c r="C194" s="31" t="s">
        <v>143</v>
      </c>
      <c r="D194" s="31" t="s">
        <v>116</v>
      </c>
      <c r="E194" s="31" t="s">
        <v>119</v>
      </c>
      <c r="F194" s="31" t="s">
        <v>205</v>
      </c>
      <c r="G194" s="25"/>
      <c r="H194" s="25"/>
      <c r="I194" s="44">
        <f>I195</f>
        <v>9600</v>
      </c>
    </row>
    <row r="195" spans="1:9" s="1" customFormat="1" ht="15.75">
      <c r="A195" s="195"/>
      <c r="B195" s="159" t="s">
        <v>290</v>
      </c>
      <c r="C195" s="114" t="s">
        <v>143</v>
      </c>
      <c r="D195" s="114" t="s">
        <v>116</v>
      </c>
      <c r="E195" s="114" t="s">
        <v>119</v>
      </c>
      <c r="F195" s="114" t="s">
        <v>205</v>
      </c>
      <c r="G195" s="23" t="s">
        <v>281</v>
      </c>
      <c r="H195" s="23" t="s">
        <v>206</v>
      </c>
      <c r="I195" s="116">
        <v>9600</v>
      </c>
    </row>
    <row r="196" spans="1:9" s="1" customFormat="1" ht="110.25">
      <c r="A196" s="195"/>
      <c r="B196" s="169" t="s">
        <v>188</v>
      </c>
      <c r="C196" s="31" t="s">
        <v>143</v>
      </c>
      <c r="D196" s="31" t="s">
        <v>116</v>
      </c>
      <c r="E196" s="31" t="s">
        <v>119</v>
      </c>
      <c r="F196" s="31" t="s">
        <v>189</v>
      </c>
      <c r="G196" s="22"/>
      <c r="H196" s="21"/>
      <c r="I196" s="70">
        <f>I197</f>
        <v>4500</v>
      </c>
    </row>
    <row r="197" spans="1:9" s="1" customFormat="1" ht="15.75">
      <c r="A197" s="195"/>
      <c r="B197" s="170" t="s">
        <v>290</v>
      </c>
      <c r="C197" s="114" t="s">
        <v>143</v>
      </c>
      <c r="D197" s="114" t="s">
        <v>116</v>
      </c>
      <c r="E197" s="114" t="s">
        <v>119</v>
      </c>
      <c r="F197" s="114" t="s">
        <v>189</v>
      </c>
      <c r="G197" s="23" t="s">
        <v>281</v>
      </c>
      <c r="H197" s="23" t="s">
        <v>187</v>
      </c>
      <c r="I197" s="116">
        <v>4500</v>
      </c>
    </row>
    <row r="198" spans="1:9" s="1" customFormat="1" ht="110.25">
      <c r="A198" s="195"/>
      <c r="B198" s="68" t="s">
        <v>6</v>
      </c>
      <c r="C198" s="31" t="s">
        <v>143</v>
      </c>
      <c r="D198" s="31" t="s">
        <v>116</v>
      </c>
      <c r="E198" s="31" t="s">
        <v>119</v>
      </c>
      <c r="F198" s="31" t="s">
        <v>7</v>
      </c>
      <c r="G198" s="22"/>
      <c r="H198" s="21"/>
      <c r="I198" s="70">
        <f>I199</f>
        <v>500</v>
      </c>
    </row>
    <row r="199" spans="1:9" s="1" customFormat="1" ht="15.75">
      <c r="A199" s="195"/>
      <c r="B199" s="129" t="s">
        <v>290</v>
      </c>
      <c r="C199" s="114" t="s">
        <v>143</v>
      </c>
      <c r="D199" s="114" t="s">
        <v>116</v>
      </c>
      <c r="E199" s="114" t="s">
        <v>119</v>
      </c>
      <c r="F199" s="114" t="s">
        <v>7</v>
      </c>
      <c r="G199" s="23" t="s">
        <v>281</v>
      </c>
      <c r="H199" s="23" t="s">
        <v>232</v>
      </c>
      <c r="I199" s="116">
        <v>500</v>
      </c>
    </row>
    <row r="200" spans="1:9" s="1" customFormat="1" ht="110.25">
      <c r="A200" s="195"/>
      <c r="B200" s="68" t="s">
        <v>6</v>
      </c>
      <c r="C200" s="31" t="s">
        <v>143</v>
      </c>
      <c r="D200" s="31" t="s">
        <v>116</v>
      </c>
      <c r="E200" s="31" t="s">
        <v>119</v>
      </c>
      <c r="F200" s="31" t="s">
        <v>7</v>
      </c>
      <c r="G200" s="22"/>
      <c r="H200" s="21"/>
      <c r="I200" s="70">
        <f>I201</f>
        <v>300</v>
      </c>
    </row>
    <row r="201" spans="1:9" s="1" customFormat="1" ht="15.75">
      <c r="A201" s="195"/>
      <c r="B201" s="129" t="s">
        <v>290</v>
      </c>
      <c r="C201" s="114" t="s">
        <v>143</v>
      </c>
      <c r="D201" s="114" t="s">
        <v>116</v>
      </c>
      <c r="E201" s="114" t="s">
        <v>119</v>
      </c>
      <c r="F201" s="114" t="s">
        <v>7</v>
      </c>
      <c r="G201" s="23" t="s">
        <v>281</v>
      </c>
      <c r="H201" s="23" t="s">
        <v>144</v>
      </c>
      <c r="I201" s="116">
        <v>300</v>
      </c>
    </row>
    <row r="202" spans="1:9" s="1" customFormat="1" ht="134.25" customHeight="1">
      <c r="A202" s="195"/>
      <c r="B202" s="64" t="s">
        <v>36</v>
      </c>
      <c r="C202" s="29" t="s">
        <v>143</v>
      </c>
      <c r="D202" s="29" t="s">
        <v>116</v>
      </c>
      <c r="E202" s="29" t="s">
        <v>119</v>
      </c>
      <c r="F202" s="29" t="s">
        <v>8</v>
      </c>
      <c r="G202" s="32"/>
      <c r="H202" s="30"/>
      <c r="I202" s="43">
        <f>I203+I204</f>
        <v>463.6</v>
      </c>
    </row>
    <row r="203" spans="1:9" s="1" customFormat="1" ht="15.75">
      <c r="A203" s="195"/>
      <c r="B203" s="55" t="s">
        <v>290</v>
      </c>
      <c r="C203" s="109" t="s">
        <v>143</v>
      </c>
      <c r="D203" s="109" t="s">
        <v>116</v>
      </c>
      <c r="E203" s="109" t="s">
        <v>119</v>
      </c>
      <c r="F203" s="109" t="s">
        <v>8</v>
      </c>
      <c r="G203" s="21" t="s">
        <v>281</v>
      </c>
      <c r="H203" s="21" t="s">
        <v>232</v>
      </c>
      <c r="I203" s="151">
        <f>715-352.4</f>
        <v>362.6</v>
      </c>
    </row>
    <row r="204" spans="1:9" s="1" customFormat="1" ht="15.75">
      <c r="A204" s="195"/>
      <c r="B204" s="129" t="s">
        <v>290</v>
      </c>
      <c r="C204" s="114" t="s">
        <v>143</v>
      </c>
      <c r="D204" s="114" t="s">
        <v>116</v>
      </c>
      <c r="E204" s="114" t="s">
        <v>119</v>
      </c>
      <c r="F204" s="114" t="s">
        <v>8</v>
      </c>
      <c r="G204" s="23" t="s">
        <v>281</v>
      </c>
      <c r="H204" s="23" t="s">
        <v>150</v>
      </c>
      <c r="I204" s="116">
        <v>101</v>
      </c>
    </row>
    <row r="205" spans="1:9" s="1" customFormat="1" ht="15.75">
      <c r="A205" s="195"/>
      <c r="B205" s="62" t="s">
        <v>252</v>
      </c>
      <c r="C205" s="18" t="s">
        <v>143</v>
      </c>
      <c r="D205" s="18" t="s">
        <v>116</v>
      </c>
      <c r="E205" s="18" t="s">
        <v>119</v>
      </c>
      <c r="F205" s="18" t="s">
        <v>253</v>
      </c>
      <c r="G205" s="19"/>
      <c r="H205" s="19"/>
      <c r="I205" s="45">
        <f>I206</f>
        <v>69</v>
      </c>
    </row>
    <row r="206" spans="1:9" s="1" customFormat="1" ht="15.75">
      <c r="A206" s="195"/>
      <c r="B206" s="62" t="s">
        <v>254</v>
      </c>
      <c r="C206" s="18" t="s">
        <v>143</v>
      </c>
      <c r="D206" s="18" t="s">
        <v>116</v>
      </c>
      <c r="E206" s="18" t="s">
        <v>119</v>
      </c>
      <c r="F206" s="18" t="s">
        <v>255</v>
      </c>
      <c r="G206" s="19"/>
      <c r="H206" s="19"/>
      <c r="I206" s="45">
        <f>I207</f>
        <v>69</v>
      </c>
    </row>
    <row r="207" spans="1:9" s="1" customFormat="1" ht="33.75" customHeight="1">
      <c r="A207" s="195"/>
      <c r="B207" s="97" t="s">
        <v>364</v>
      </c>
      <c r="C207" s="27" t="s">
        <v>143</v>
      </c>
      <c r="D207" s="27" t="s">
        <v>116</v>
      </c>
      <c r="E207" s="27" t="s">
        <v>119</v>
      </c>
      <c r="F207" s="27" t="s">
        <v>317</v>
      </c>
      <c r="G207" s="23"/>
      <c r="H207" s="23"/>
      <c r="I207" s="42">
        <f>I208</f>
        <v>69</v>
      </c>
    </row>
    <row r="208" spans="1:9" s="1" customFormat="1" ht="32.25" thickBot="1">
      <c r="A208" s="195"/>
      <c r="B208" s="118" t="s">
        <v>287</v>
      </c>
      <c r="C208" s="136" t="s">
        <v>143</v>
      </c>
      <c r="D208" s="136" t="s">
        <v>116</v>
      </c>
      <c r="E208" s="136" t="s">
        <v>119</v>
      </c>
      <c r="F208" s="136" t="s">
        <v>317</v>
      </c>
      <c r="G208" s="119" t="s">
        <v>270</v>
      </c>
      <c r="H208" s="119" t="s">
        <v>144</v>
      </c>
      <c r="I208" s="137">
        <v>69</v>
      </c>
    </row>
    <row r="209" spans="1:9" s="1" customFormat="1" ht="16.5" thickBot="1">
      <c r="A209" s="195"/>
      <c r="B209" s="71" t="s">
        <v>120</v>
      </c>
      <c r="C209" s="10" t="s">
        <v>143</v>
      </c>
      <c r="D209" s="10" t="s">
        <v>116</v>
      </c>
      <c r="E209" s="10" t="s">
        <v>121</v>
      </c>
      <c r="F209" s="10"/>
      <c r="G209" s="26"/>
      <c r="H209" s="26"/>
      <c r="I209" s="50">
        <f>I210+I234</f>
        <v>33092.2</v>
      </c>
    </row>
    <row r="210" spans="1:9" s="1" customFormat="1" ht="47.25">
      <c r="A210" s="195"/>
      <c r="B210" s="62" t="s">
        <v>11</v>
      </c>
      <c r="C210" s="18" t="s">
        <v>143</v>
      </c>
      <c r="D210" s="18" t="s">
        <v>116</v>
      </c>
      <c r="E210" s="18" t="s">
        <v>121</v>
      </c>
      <c r="F210" s="19" t="s">
        <v>368</v>
      </c>
      <c r="G210" s="19"/>
      <c r="H210" s="19"/>
      <c r="I210" s="45">
        <f>I211+I216+I219</f>
        <v>32286.6</v>
      </c>
    </row>
    <row r="211" spans="1:9" s="1" customFormat="1" ht="61.5" customHeight="1">
      <c r="A211" s="195"/>
      <c r="B211" s="106" t="s">
        <v>12</v>
      </c>
      <c r="C211" s="18" t="s">
        <v>143</v>
      </c>
      <c r="D211" s="18" t="s">
        <v>116</v>
      </c>
      <c r="E211" s="18" t="s">
        <v>121</v>
      </c>
      <c r="F211" s="19" t="s">
        <v>369</v>
      </c>
      <c r="G211" s="19"/>
      <c r="H211" s="19"/>
      <c r="I211" s="45">
        <f>I212+I214</f>
        <v>2645.3</v>
      </c>
    </row>
    <row r="212" spans="1:9" s="1" customFormat="1" ht="94.5">
      <c r="A212" s="195"/>
      <c r="B212" s="68" t="s">
        <v>26</v>
      </c>
      <c r="C212" s="31" t="s">
        <v>143</v>
      </c>
      <c r="D212" s="31" t="s">
        <v>116</v>
      </c>
      <c r="E212" s="31" t="s">
        <v>121</v>
      </c>
      <c r="F212" s="31" t="s">
        <v>79</v>
      </c>
      <c r="G212" s="21"/>
      <c r="H212" s="21"/>
      <c r="I212" s="70">
        <f>I213</f>
        <v>2095.3</v>
      </c>
    </row>
    <row r="213" spans="1:9" s="1" customFormat="1" ht="31.5">
      <c r="A213" s="195"/>
      <c r="B213" s="104" t="s">
        <v>287</v>
      </c>
      <c r="C213" s="24" t="s">
        <v>143</v>
      </c>
      <c r="D213" s="24" t="s">
        <v>116</v>
      </c>
      <c r="E213" s="24" t="s">
        <v>121</v>
      </c>
      <c r="F213" s="24" t="s">
        <v>79</v>
      </c>
      <c r="G213" s="24" t="s">
        <v>270</v>
      </c>
      <c r="H213" s="24" t="s">
        <v>144</v>
      </c>
      <c r="I213" s="105">
        <f>1600+495.3</f>
        <v>2095.3</v>
      </c>
    </row>
    <row r="214" spans="1:9" s="1" customFormat="1" ht="76.5" customHeight="1">
      <c r="A214" s="195"/>
      <c r="B214" s="108" t="s">
        <v>49</v>
      </c>
      <c r="C214" s="31" t="s">
        <v>143</v>
      </c>
      <c r="D214" s="31" t="s">
        <v>116</v>
      </c>
      <c r="E214" s="31" t="s">
        <v>121</v>
      </c>
      <c r="F214" s="31" t="s">
        <v>50</v>
      </c>
      <c r="G214" s="21"/>
      <c r="H214" s="21"/>
      <c r="I214" s="70">
        <f>I215</f>
        <v>550</v>
      </c>
    </row>
    <row r="215" spans="1:9" s="1" customFormat="1" ht="31.5">
      <c r="A215" s="195"/>
      <c r="B215" s="104" t="s">
        <v>287</v>
      </c>
      <c r="C215" s="24" t="s">
        <v>143</v>
      </c>
      <c r="D215" s="24" t="s">
        <v>116</v>
      </c>
      <c r="E215" s="24" t="s">
        <v>121</v>
      </c>
      <c r="F215" s="24" t="s">
        <v>50</v>
      </c>
      <c r="G215" s="24" t="s">
        <v>270</v>
      </c>
      <c r="H215" s="24" t="s">
        <v>191</v>
      </c>
      <c r="I215" s="105">
        <v>550</v>
      </c>
    </row>
    <row r="216" spans="1:9" s="1" customFormat="1" ht="78.75">
      <c r="A216" s="195"/>
      <c r="B216" s="64" t="s">
        <v>16</v>
      </c>
      <c r="C216" s="29" t="s">
        <v>143</v>
      </c>
      <c r="D216" s="29" t="s">
        <v>116</v>
      </c>
      <c r="E216" s="29" t="s">
        <v>121</v>
      </c>
      <c r="F216" s="32" t="s">
        <v>83</v>
      </c>
      <c r="G216" s="32"/>
      <c r="H216" s="32"/>
      <c r="I216" s="65">
        <f>I217</f>
        <v>1575.7</v>
      </c>
    </row>
    <row r="217" spans="1:9" s="1" customFormat="1" ht="110.25">
      <c r="A217" s="195"/>
      <c r="B217" s="68" t="s">
        <v>394</v>
      </c>
      <c r="C217" s="31" t="s">
        <v>143</v>
      </c>
      <c r="D217" s="31" t="s">
        <v>116</v>
      </c>
      <c r="E217" s="31" t="s">
        <v>121</v>
      </c>
      <c r="F217" s="31" t="s">
        <v>72</v>
      </c>
      <c r="G217" s="22"/>
      <c r="H217" s="22"/>
      <c r="I217" s="70">
        <f>I218</f>
        <v>1575.7</v>
      </c>
    </row>
    <row r="218" spans="1:9" s="1" customFormat="1" ht="31.5">
      <c r="A218" s="195"/>
      <c r="B218" s="57" t="s">
        <v>287</v>
      </c>
      <c r="C218" s="17" t="s">
        <v>143</v>
      </c>
      <c r="D218" s="17" t="s">
        <v>116</v>
      </c>
      <c r="E218" s="17" t="s">
        <v>121</v>
      </c>
      <c r="F218" s="17" t="s">
        <v>72</v>
      </c>
      <c r="G218" s="17" t="s">
        <v>219</v>
      </c>
      <c r="H218" s="17" t="s">
        <v>150</v>
      </c>
      <c r="I218" s="76">
        <v>1575.7</v>
      </c>
    </row>
    <row r="219" spans="1:9" s="1" customFormat="1" ht="63">
      <c r="A219" s="195"/>
      <c r="B219" s="106" t="s">
        <v>27</v>
      </c>
      <c r="C219" s="18" t="s">
        <v>143</v>
      </c>
      <c r="D219" s="18" t="s">
        <v>116</v>
      </c>
      <c r="E219" s="18" t="s">
        <v>121</v>
      </c>
      <c r="F219" s="19" t="s">
        <v>80</v>
      </c>
      <c r="G219" s="19"/>
      <c r="H219" s="19"/>
      <c r="I219" s="45">
        <f>I222+I225+I220+I227+I229+I232</f>
        <v>28065.6</v>
      </c>
    </row>
    <row r="220" spans="1:9" s="1" customFormat="1" ht="78.75">
      <c r="A220" s="195"/>
      <c r="B220" s="97" t="s">
        <v>28</v>
      </c>
      <c r="C220" s="31" t="s">
        <v>143</v>
      </c>
      <c r="D220" s="31" t="s">
        <v>116</v>
      </c>
      <c r="E220" s="31" t="s">
        <v>121</v>
      </c>
      <c r="F220" s="31" t="s">
        <v>390</v>
      </c>
      <c r="G220" s="21"/>
      <c r="H220" s="21"/>
      <c r="I220" s="70">
        <f>I221</f>
        <v>4000</v>
      </c>
    </row>
    <row r="221" spans="1:9" s="1" customFormat="1" ht="31.5">
      <c r="A221" s="195"/>
      <c r="B221" s="57" t="s">
        <v>382</v>
      </c>
      <c r="C221" s="17" t="s">
        <v>143</v>
      </c>
      <c r="D221" s="17" t="s">
        <v>116</v>
      </c>
      <c r="E221" s="17" t="s">
        <v>121</v>
      </c>
      <c r="F221" s="17" t="s">
        <v>390</v>
      </c>
      <c r="G221" s="17" t="s">
        <v>177</v>
      </c>
      <c r="H221" s="17" t="s">
        <v>144</v>
      </c>
      <c r="I221" s="93">
        <v>4000</v>
      </c>
    </row>
    <row r="222" spans="1:9" s="1" customFormat="1" ht="78.75">
      <c r="A222" s="195"/>
      <c r="B222" s="68" t="s">
        <v>29</v>
      </c>
      <c r="C222" s="31" t="s">
        <v>143</v>
      </c>
      <c r="D222" s="31" t="s">
        <v>116</v>
      </c>
      <c r="E222" s="31" t="s">
        <v>121</v>
      </c>
      <c r="F222" s="31" t="s">
        <v>81</v>
      </c>
      <c r="G222" s="21"/>
      <c r="H222" s="21"/>
      <c r="I222" s="70">
        <f>I223+I224</f>
        <v>6608.2</v>
      </c>
    </row>
    <row r="223" spans="1:9" s="1" customFormat="1" ht="31.5">
      <c r="A223" s="195"/>
      <c r="B223" s="104" t="s">
        <v>287</v>
      </c>
      <c r="C223" s="24" t="s">
        <v>143</v>
      </c>
      <c r="D223" s="24" t="s">
        <v>116</v>
      </c>
      <c r="E223" s="24" t="s">
        <v>121</v>
      </c>
      <c r="F223" s="24" t="s">
        <v>81</v>
      </c>
      <c r="G223" s="24" t="s">
        <v>270</v>
      </c>
      <c r="H223" s="24" t="s">
        <v>144</v>
      </c>
      <c r="I223" s="105">
        <f>6481+27.3</f>
        <v>6508.3</v>
      </c>
    </row>
    <row r="224" spans="1:9" s="1" customFormat="1" ht="31.5">
      <c r="A224" s="195"/>
      <c r="B224" s="104" t="s">
        <v>287</v>
      </c>
      <c r="C224" s="24" t="s">
        <v>143</v>
      </c>
      <c r="D224" s="24" t="s">
        <v>116</v>
      </c>
      <c r="E224" s="24" t="s">
        <v>121</v>
      </c>
      <c r="F224" s="24" t="s">
        <v>81</v>
      </c>
      <c r="G224" s="24" t="s">
        <v>270</v>
      </c>
      <c r="H224" s="24" t="s">
        <v>150</v>
      </c>
      <c r="I224" s="105">
        <v>99.9</v>
      </c>
    </row>
    <row r="225" spans="1:9" s="1" customFormat="1" ht="78.75">
      <c r="A225" s="195"/>
      <c r="B225" s="68" t="s">
        <v>31</v>
      </c>
      <c r="C225" s="31" t="s">
        <v>143</v>
      </c>
      <c r="D225" s="31" t="s">
        <v>116</v>
      </c>
      <c r="E225" s="31" t="s">
        <v>121</v>
      </c>
      <c r="F225" s="31" t="s">
        <v>82</v>
      </c>
      <c r="G225" s="21"/>
      <c r="H225" s="21"/>
      <c r="I225" s="70">
        <f>I226</f>
        <v>12028.4</v>
      </c>
    </row>
    <row r="226" spans="1:9" s="1" customFormat="1" ht="31.5">
      <c r="A226" s="195"/>
      <c r="B226" s="57" t="s">
        <v>287</v>
      </c>
      <c r="C226" s="17" t="s">
        <v>143</v>
      </c>
      <c r="D226" s="17" t="s">
        <v>116</v>
      </c>
      <c r="E226" s="17" t="s">
        <v>121</v>
      </c>
      <c r="F226" s="17" t="s">
        <v>82</v>
      </c>
      <c r="G226" s="17" t="s">
        <v>270</v>
      </c>
      <c r="H226" s="17" t="s">
        <v>144</v>
      </c>
      <c r="I226" s="93">
        <f>11860.1+168.3</f>
        <v>12028.4</v>
      </c>
    </row>
    <row r="227" spans="1:9" s="1" customFormat="1" ht="78.75">
      <c r="A227" s="195"/>
      <c r="B227" s="97" t="s">
        <v>32</v>
      </c>
      <c r="C227" s="31" t="s">
        <v>143</v>
      </c>
      <c r="D227" s="31" t="s">
        <v>116</v>
      </c>
      <c r="E227" s="31" t="s">
        <v>121</v>
      </c>
      <c r="F227" s="31" t="s">
        <v>387</v>
      </c>
      <c r="G227" s="21"/>
      <c r="H227" s="21"/>
      <c r="I227" s="70">
        <f>I228</f>
        <v>1207.9</v>
      </c>
    </row>
    <row r="228" spans="1:9" s="1" customFormat="1" ht="31.5">
      <c r="A228" s="195"/>
      <c r="B228" s="57" t="s">
        <v>287</v>
      </c>
      <c r="C228" s="17" t="s">
        <v>143</v>
      </c>
      <c r="D228" s="17" t="s">
        <v>116</v>
      </c>
      <c r="E228" s="17" t="s">
        <v>121</v>
      </c>
      <c r="F228" s="17" t="s">
        <v>387</v>
      </c>
      <c r="G228" s="17" t="s">
        <v>270</v>
      </c>
      <c r="H228" s="17" t="s">
        <v>144</v>
      </c>
      <c r="I228" s="93">
        <f>1160+47.9</f>
        <v>1207.9</v>
      </c>
    </row>
    <row r="229" spans="1:9" s="1" customFormat="1" ht="78.75">
      <c r="A229" s="195"/>
      <c r="B229" s="97" t="s">
        <v>35</v>
      </c>
      <c r="C229" s="31" t="s">
        <v>143</v>
      </c>
      <c r="D229" s="31" t="s">
        <v>116</v>
      </c>
      <c r="E229" s="31" t="s">
        <v>121</v>
      </c>
      <c r="F229" s="31" t="s">
        <v>388</v>
      </c>
      <c r="G229" s="21"/>
      <c r="H229" s="21"/>
      <c r="I229" s="70">
        <f>I230+I231</f>
        <v>1741.1</v>
      </c>
    </row>
    <row r="230" spans="1:9" s="1" customFormat="1" ht="31.5">
      <c r="A230" s="195"/>
      <c r="B230" s="57" t="s">
        <v>287</v>
      </c>
      <c r="C230" s="24" t="s">
        <v>143</v>
      </c>
      <c r="D230" s="24" t="s">
        <v>116</v>
      </c>
      <c r="E230" s="24" t="s">
        <v>121</v>
      </c>
      <c r="F230" s="24" t="s">
        <v>388</v>
      </c>
      <c r="G230" s="24" t="s">
        <v>270</v>
      </c>
      <c r="H230" s="24" t="s">
        <v>144</v>
      </c>
      <c r="I230" s="105">
        <f>1000+6-300</f>
        <v>706</v>
      </c>
    </row>
    <row r="231" spans="1:9" s="1" customFormat="1" ht="31.5">
      <c r="A231" s="195"/>
      <c r="B231" s="57" t="s">
        <v>287</v>
      </c>
      <c r="C231" s="24" t="s">
        <v>143</v>
      </c>
      <c r="D231" s="24" t="s">
        <v>116</v>
      </c>
      <c r="E231" s="24" t="s">
        <v>121</v>
      </c>
      <c r="F231" s="24" t="s">
        <v>388</v>
      </c>
      <c r="G231" s="24" t="s">
        <v>270</v>
      </c>
      <c r="H231" s="24" t="s">
        <v>150</v>
      </c>
      <c r="I231" s="105">
        <f>941.5+93.6</f>
        <v>1035.1</v>
      </c>
    </row>
    <row r="232" spans="1:9" s="1" customFormat="1" ht="78.75">
      <c r="A232" s="195"/>
      <c r="B232" s="97" t="s">
        <v>33</v>
      </c>
      <c r="C232" s="31" t="s">
        <v>143</v>
      </c>
      <c r="D232" s="31" t="s">
        <v>116</v>
      </c>
      <c r="E232" s="31" t="s">
        <v>121</v>
      </c>
      <c r="F232" s="31" t="s">
        <v>389</v>
      </c>
      <c r="G232" s="21"/>
      <c r="H232" s="21"/>
      <c r="I232" s="70">
        <f>I233</f>
        <v>2480</v>
      </c>
    </row>
    <row r="233" spans="1:9" s="1" customFormat="1" ht="31.5">
      <c r="A233" s="195"/>
      <c r="B233" s="104" t="s">
        <v>287</v>
      </c>
      <c r="C233" s="24" t="s">
        <v>143</v>
      </c>
      <c r="D233" s="24" t="s">
        <v>116</v>
      </c>
      <c r="E233" s="24" t="s">
        <v>121</v>
      </c>
      <c r="F233" s="24" t="s">
        <v>389</v>
      </c>
      <c r="G233" s="24" t="s">
        <v>270</v>
      </c>
      <c r="H233" s="24" t="s">
        <v>144</v>
      </c>
      <c r="I233" s="105">
        <v>2480</v>
      </c>
    </row>
    <row r="234" spans="1:9" s="1" customFormat="1" ht="15.75">
      <c r="A234" s="195"/>
      <c r="B234" s="130" t="s">
        <v>252</v>
      </c>
      <c r="C234" s="18" t="s">
        <v>143</v>
      </c>
      <c r="D234" s="18" t="s">
        <v>116</v>
      </c>
      <c r="E234" s="18" t="s">
        <v>121</v>
      </c>
      <c r="F234" s="18" t="s">
        <v>253</v>
      </c>
      <c r="G234" s="19"/>
      <c r="H234" s="19"/>
      <c r="I234" s="45">
        <f>I235</f>
        <v>805.6</v>
      </c>
    </row>
    <row r="235" spans="1:9" s="1" customFormat="1" ht="15.75">
      <c r="A235" s="195"/>
      <c r="B235" s="62" t="s">
        <v>254</v>
      </c>
      <c r="C235" s="18" t="s">
        <v>143</v>
      </c>
      <c r="D235" s="18" t="s">
        <v>116</v>
      </c>
      <c r="E235" s="18" t="s">
        <v>121</v>
      </c>
      <c r="F235" s="18" t="s">
        <v>255</v>
      </c>
      <c r="G235" s="19"/>
      <c r="H235" s="19"/>
      <c r="I235" s="45">
        <f>I236+I238</f>
        <v>805.6</v>
      </c>
    </row>
    <row r="236" spans="1:9" s="1" customFormat="1" ht="31.5">
      <c r="A236" s="195"/>
      <c r="B236" s="97" t="s">
        <v>197</v>
      </c>
      <c r="C236" s="29" t="s">
        <v>143</v>
      </c>
      <c r="D236" s="29" t="s">
        <v>116</v>
      </c>
      <c r="E236" s="29" t="s">
        <v>121</v>
      </c>
      <c r="F236" s="171" t="s">
        <v>198</v>
      </c>
      <c r="G236" s="23"/>
      <c r="H236" s="23"/>
      <c r="I236" s="49">
        <f>I237</f>
        <v>205.6</v>
      </c>
    </row>
    <row r="237" spans="1:9" s="1" customFormat="1" ht="31.5">
      <c r="A237" s="195"/>
      <c r="B237" s="57" t="s">
        <v>287</v>
      </c>
      <c r="C237" s="17" t="s">
        <v>143</v>
      </c>
      <c r="D237" s="17" t="s">
        <v>116</v>
      </c>
      <c r="E237" s="17" t="s">
        <v>121</v>
      </c>
      <c r="F237" s="172" t="s">
        <v>198</v>
      </c>
      <c r="G237" s="17" t="s">
        <v>270</v>
      </c>
      <c r="H237" s="17" t="s">
        <v>144</v>
      </c>
      <c r="I237" s="76">
        <f>135.6+70</f>
        <v>205.6</v>
      </c>
    </row>
    <row r="238" spans="1:9" s="1" customFormat="1" ht="63">
      <c r="A238" s="195"/>
      <c r="B238" s="64" t="s">
        <v>193</v>
      </c>
      <c r="C238" s="29" t="s">
        <v>143</v>
      </c>
      <c r="D238" s="29" t="s">
        <v>116</v>
      </c>
      <c r="E238" s="29" t="s">
        <v>121</v>
      </c>
      <c r="F238" s="173" t="s">
        <v>192</v>
      </c>
      <c r="G238" s="30"/>
      <c r="H238" s="30"/>
      <c r="I238" s="174">
        <f>I239</f>
        <v>600</v>
      </c>
    </row>
    <row r="239" spans="1:9" s="1" customFormat="1" ht="31.5">
      <c r="A239" s="195"/>
      <c r="B239" s="57" t="s">
        <v>287</v>
      </c>
      <c r="C239" s="17" t="s">
        <v>143</v>
      </c>
      <c r="D239" s="17" t="s">
        <v>116</v>
      </c>
      <c r="E239" s="17" t="s">
        <v>121</v>
      </c>
      <c r="F239" s="172" t="s">
        <v>192</v>
      </c>
      <c r="G239" s="17" t="s">
        <v>270</v>
      </c>
      <c r="H239" s="17" t="s">
        <v>199</v>
      </c>
      <c r="I239" s="76">
        <v>600</v>
      </c>
    </row>
    <row r="240" spans="1:9" s="1" customFormat="1" ht="21.75" customHeight="1">
      <c r="A240" s="195"/>
      <c r="B240" s="62" t="s">
        <v>230</v>
      </c>
      <c r="C240" s="19" t="s">
        <v>143</v>
      </c>
      <c r="D240" s="19" t="s">
        <v>116</v>
      </c>
      <c r="E240" s="19" t="s">
        <v>231</v>
      </c>
      <c r="F240" s="25"/>
      <c r="G240" s="25"/>
      <c r="H240" s="25"/>
      <c r="I240" s="48">
        <f>I241</f>
        <v>6511.599999999999</v>
      </c>
    </row>
    <row r="241" spans="1:9" s="1" customFormat="1" ht="47.25">
      <c r="A241" s="195"/>
      <c r="B241" s="95" t="s">
        <v>11</v>
      </c>
      <c r="C241" s="28" t="s">
        <v>143</v>
      </c>
      <c r="D241" s="28" t="s">
        <v>116</v>
      </c>
      <c r="E241" s="28" t="s">
        <v>231</v>
      </c>
      <c r="F241" s="28" t="s">
        <v>368</v>
      </c>
      <c r="G241" s="20"/>
      <c r="H241" s="20"/>
      <c r="I241" s="102">
        <f>I242</f>
        <v>6511.599999999999</v>
      </c>
    </row>
    <row r="242" spans="1:9" s="1" customFormat="1" ht="78.75">
      <c r="A242" s="195"/>
      <c r="B242" s="106" t="s">
        <v>16</v>
      </c>
      <c r="C242" s="32" t="s">
        <v>143</v>
      </c>
      <c r="D242" s="32" t="s">
        <v>116</v>
      </c>
      <c r="E242" s="32" t="s">
        <v>231</v>
      </c>
      <c r="F242" s="32" t="s">
        <v>83</v>
      </c>
      <c r="G242" s="25"/>
      <c r="H242" s="25"/>
      <c r="I242" s="52">
        <f>I243</f>
        <v>6511.599999999999</v>
      </c>
    </row>
    <row r="243" spans="1:9" s="1" customFormat="1" ht="94.5">
      <c r="A243" s="195"/>
      <c r="B243" s="97" t="s">
        <v>34</v>
      </c>
      <c r="C243" s="29" t="s">
        <v>143</v>
      </c>
      <c r="D243" s="29" t="s">
        <v>116</v>
      </c>
      <c r="E243" s="29" t="s">
        <v>231</v>
      </c>
      <c r="F243" s="29" t="s">
        <v>84</v>
      </c>
      <c r="G243" s="30"/>
      <c r="H243" s="30"/>
      <c r="I243" s="65">
        <f>SUM(I244:I247)</f>
        <v>6511.599999999999</v>
      </c>
    </row>
    <row r="244" spans="1:9" s="1" customFormat="1" ht="15.75">
      <c r="A244" s="195"/>
      <c r="B244" s="94" t="s">
        <v>285</v>
      </c>
      <c r="C244" s="15" t="s">
        <v>143</v>
      </c>
      <c r="D244" s="15" t="s">
        <v>116</v>
      </c>
      <c r="E244" s="15" t="s">
        <v>231</v>
      </c>
      <c r="F244" s="15" t="s">
        <v>84</v>
      </c>
      <c r="G244" s="15" t="s">
        <v>268</v>
      </c>
      <c r="H244" s="15" t="s">
        <v>144</v>
      </c>
      <c r="I244" s="103">
        <f>4424.7+347.7</f>
        <v>4772.4</v>
      </c>
    </row>
    <row r="245" spans="1:9" s="1" customFormat="1" ht="31.5">
      <c r="A245" s="195"/>
      <c r="B245" s="104" t="s">
        <v>287</v>
      </c>
      <c r="C245" s="24" t="s">
        <v>143</v>
      </c>
      <c r="D245" s="24" t="s">
        <v>116</v>
      </c>
      <c r="E245" s="24" t="s">
        <v>231</v>
      </c>
      <c r="F245" s="24" t="s">
        <v>84</v>
      </c>
      <c r="G245" s="24" t="s">
        <v>270</v>
      </c>
      <c r="H245" s="24" t="s">
        <v>144</v>
      </c>
      <c r="I245" s="105">
        <f>898.3+699.6</f>
        <v>1597.9</v>
      </c>
    </row>
    <row r="246" spans="1:9" s="1" customFormat="1" ht="31.5">
      <c r="A246" s="195"/>
      <c r="B246" s="104" t="s">
        <v>287</v>
      </c>
      <c r="C246" s="24" t="s">
        <v>143</v>
      </c>
      <c r="D246" s="24" t="s">
        <v>116</v>
      </c>
      <c r="E246" s="24" t="s">
        <v>231</v>
      </c>
      <c r="F246" s="24" t="s">
        <v>84</v>
      </c>
      <c r="G246" s="24" t="s">
        <v>270</v>
      </c>
      <c r="H246" s="24" t="s">
        <v>150</v>
      </c>
      <c r="I246" s="105">
        <v>6.1</v>
      </c>
    </row>
    <row r="247" spans="1:9" s="1" customFormat="1" ht="16.5" thickBot="1">
      <c r="A247" s="195"/>
      <c r="B247" s="118" t="s">
        <v>293</v>
      </c>
      <c r="C247" s="119" t="s">
        <v>143</v>
      </c>
      <c r="D247" s="119" t="s">
        <v>116</v>
      </c>
      <c r="E247" s="119" t="s">
        <v>231</v>
      </c>
      <c r="F247" s="119" t="s">
        <v>84</v>
      </c>
      <c r="G247" s="119" t="s">
        <v>280</v>
      </c>
      <c r="H247" s="119" t="s">
        <v>144</v>
      </c>
      <c r="I247" s="134">
        <v>135.2</v>
      </c>
    </row>
    <row r="248" spans="1:9" s="1" customFormat="1" ht="16.5" thickBot="1">
      <c r="A248" s="195"/>
      <c r="B248" s="131" t="s">
        <v>153</v>
      </c>
      <c r="C248" s="72" t="s">
        <v>143</v>
      </c>
      <c r="D248" s="72" t="s">
        <v>154</v>
      </c>
      <c r="E248" s="72"/>
      <c r="F248" s="72" t="s">
        <v>93</v>
      </c>
      <c r="G248" s="73" t="s">
        <v>93</v>
      </c>
      <c r="H248" s="74" t="s">
        <v>93</v>
      </c>
      <c r="I248" s="75">
        <f>I249</f>
        <v>900</v>
      </c>
    </row>
    <row r="249" spans="1:9" s="1" customFormat="1" ht="16.5" thickTop="1">
      <c r="A249" s="195"/>
      <c r="B249" s="79" t="s">
        <v>155</v>
      </c>
      <c r="C249" s="59" t="s">
        <v>143</v>
      </c>
      <c r="D249" s="59" t="s">
        <v>154</v>
      </c>
      <c r="E249" s="59" t="s">
        <v>156</v>
      </c>
      <c r="F249" s="59"/>
      <c r="G249" s="63"/>
      <c r="H249" s="63"/>
      <c r="I249" s="80">
        <f>I250</f>
        <v>900</v>
      </c>
    </row>
    <row r="250" spans="1:9" s="1" customFormat="1" ht="31.5">
      <c r="A250" s="195"/>
      <c r="B250" s="95" t="s">
        <v>304</v>
      </c>
      <c r="C250" s="12" t="s">
        <v>143</v>
      </c>
      <c r="D250" s="12" t="s">
        <v>154</v>
      </c>
      <c r="E250" s="12" t="s">
        <v>156</v>
      </c>
      <c r="F250" s="12" t="s">
        <v>305</v>
      </c>
      <c r="G250" s="13"/>
      <c r="H250" s="13"/>
      <c r="I250" s="96">
        <f>I251</f>
        <v>900</v>
      </c>
    </row>
    <row r="251" spans="1:9" s="1" customFormat="1" ht="31.5">
      <c r="A251" s="195"/>
      <c r="B251" s="97" t="s">
        <v>307</v>
      </c>
      <c r="C251" s="29" t="s">
        <v>143</v>
      </c>
      <c r="D251" s="29" t="s">
        <v>154</v>
      </c>
      <c r="E251" s="29" t="s">
        <v>156</v>
      </c>
      <c r="F251" s="29" t="s">
        <v>306</v>
      </c>
      <c r="G251" s="32"/>
      <c r="H251" s="23"/>
      <c r="I251" s="65">
        <f>I252+I254</f>
        <v>900</v>
      </c>
    </row>
    <row r="252" spans="1:9" s="1" customFormat="1" ht="78.75">
      <c r="A252" s="195"/>
      <c r="B252" s="68" t="s">
        <v>308</v>
      </c>
      <c r="C252" s="22" t="s">
        <v>143</v>
      </c>
      <c r="D252" s="22" t="s">
        <v>154</v>
      </c>
      <c r="E252" s="22" t="s">
        <v>156</v>
      </c>
      <c r="F252" s="22" t="s">
        <v>309</v>
      </c>
      <c r="G252" s="21"/>
      <c r="H252" s="21"/>
      <c r="I252" s="98">
        <f>I253</f>
        <v>600</v>
      </c>
    </row>
    <row r="253" spans="1:9" s="1" customFormat="1" ht="31.5">
      <c r="A253" s="195"/>
      <c r="B253" s="57" t="s">
        <v>287</v>
      </c>
      <c r="C253" s="17" t="s">
        <v>143</v>
      </c>
      <c r="D253" s="17" t="s">
        <v>154</v>
      </c>
      <c r="E253" s="17" t="s">
        <v>156</v>
      </c>
      <c r="F253" s="17" t="s">
        <v>309</v>
      </c>
      <c r="G253" s="17" t="s">
        <v>270</v>
      </c>
      <c r="H253" s="17" t="s">
        <v>144</v>
      </c>
      <c r="I253" s="93">
        <v>600</v>
      </c>
    </row>
    <row r="254" spans="1:9" s="1" customFormat="1" ht="47.25">
      <c r="A254" s="195"/>
      <c r="B254" s="97" t="s">
        <v>310</v>
      </c>
      <c r="C254" s="28" t="s">
        <v>143</v>
      </c>
      <c r="D254" s="28" t="s">
        <v>154</v>
      </c>
      <c r="E254" s="28" t="s">
        <v>156</v>
      </c>
      <c r="F254" s="28" t="s">
        <v>311</v>
      </c>
      <c r="G254" s="23"/>
      <c r="H254" s="23"/>
      <c r="I254" s="99">
        <f>I255</f>
        <v>300</v>
      </c>
    </row>
    <row r="255" spans="1:9" s="1" customFormat="1" ht="16.5" thickBot="1">
      <c r="A255" s="195"/>
      <c r="B255" s="100" t="s">
        <v>292</v>
      </c>
      <c r="C255" s="101" t="s">
        <v>143</v>
      </c>
      <c r="D255" s="101" t="s">
        <v>154</v>
      </c>
      <c r="E255" s="101" t="s">
        <v>156</v>
      </c>
      <c r="F255" s="101" t="s">
        <v>311</v>
      </c>
      <c r="G255" s="101" t="s">
        <v>282</v>
      </c>
      <c r="H255" s="101" t="s">
        <v>144</v>
      </c>
      <c r="I255" s="152">
        <v>300</v>
      </c>
    </row>
    <row r="256" spans="1:9" s="1" customFormat="1" ht="19.5" customHeight="1" thickBot="1" thickTop="1">
      <c r="A256" s="195"/>
      <c r="B256" s="77" t="s">
        <v>161</v>
      </c>
      <c r="C256" s="34" t="s">
        <v>143</v>
      </c>
      <c r="D256" s="34" t="s">
        <v>122</v>
      </c>
      <c r="E256" s="34"/>
      <c r="F256" s="34" t="s">
        <v>93</v>
      </c>
      <c r="G256" s="35" t="s">
        <v>93</v>
      </c>
      <c r="H256" s="36" t="s">
        <v>93</v>
      </c>
      <c r="I256" s="40">
        <f>I257+I294</f>
        <v>34071.789</v>
      </c>
    </row>
    <row r="257" spans="1:9" s="1" customFormat="1" ht="16.5" thickTop="1">
      <c r="A257" s="195"/>
      <c r="B257" s="79" t="s">
        <v>123</v>
      </c>
      <c r="C257" s="59" t="s">
        <v>145</v>
      </c>
      <c r="D257" s="59" t="s">
        <v>122</v>
      </c>
      <c r="E257" s="59" t="s">
        <v>124</v>
      </c>
      <c r="F257" s="59"/>
      <c r="G257" s="60"/>
      <c r="H257" s="63"/>
      <c r="I257" s="80">
        <f>I258+I289</f>
        <v>31661.389</v>
      </c>
    </row>
    <row r="258" spans="1:9" s="1" customFormat="1" ht="31.5">
      <c r="A258" s="195"/>
      <c r="B258" s="95" t="s">
        <v>304</v>
      </c>
      <c r="C258" s="12" t="s">
        <v>143</v>
      </c>
      <c r="D258" s="12" t="s">
        <v>122</v>
      </c>
      <c r="E258" s="12" t="s">
        <v>124</v>
      </c>
      <c r="F258" s="12" t="s">
        <v>305</v>
      </c>
      <c r="G258" s="13"/>
      <c r="H258" s="13"/>
      <c r="I258" s="96">
        <f>I259+I277</f>
        <v>31061.389</v>
      </c>
    </row>
    <row r="259" spans="1:9" s="1" customFormat="1" ht="47.25">
      <c r="A259" s="195"/>
      <c r="B259" s="62" t="s">
        <v>312</v>
      </c>
      <c r="C259" s="18" t="s">
        <v>143</v>
      </c>
      <c r="D259" s="18" t="s">
        <v>122</v>
      </c>
      <c r="E259" s="18" t="s">
        <v>124</v>
      </c>
      <c r="F259" s="18" t="s">
        <v>313</v>
      </c>
      <c r="G259" s="19"/>
      <c r="H259" s="25"/>
      <c r="I259" s="44">
        <f>I260+I264+I266+I268+I272+I274</f>
        <v>30506.889</v>
      </c>
    </row>
    <row r="260" spans="1:9" s="1" customFormat="1" ht="63">
      <c r="A260" s="195"/>
      <c r="B260" s="62" t="s">
        <v>315</v>
      </c>
      <c r="C260" s="18" t="s">
        <v>143</v>
      </c>
      <c r="D260" s="18" t="s">
        <v>122</v>
      </c>
      <c r="E260" s="18" t="s">
        <v>124</v>
      </c>
      <c r="F260" s="18" t="s">
        <v>314</v>
      </c>
      <c r="G260" s="19"/>
      <c r="H260" s="25"/>
      <c r="I260" s="44">
        <f>SUM(I261:I263)</f>
        <v>4406.4890000000005</v>
      </c>
    </row>
    <row r="261" spans="1:9" s="1" customFormat="1" ht="15.75">
      <c r="A261" s="195"/>
      <c r="B261" s="55" t="s">
        <v>285</v>
      </c>
      <c r="C261" s="30" t="s">
        <v>145</v>
      </c>
      <c r="D261" s="30" t="s">
        <v>122</v>
      </c>
      <c r="E261" s="30" t="s">
        <v>124</v>
      </c>
      <c r="F261" s="30" t="s">
        <v>314</v>
      </c>
      <c r="G261" s="30" t="s">
        <v>268</v>
      </c>
      <c r="H261" s="30" t="s">
        <v>144</v>
      </c>
      <c r="I261" s="69">
        <f>2727.429+5.36+451.7</f>
        <v>3184.489</v>
      </c>
    </row>
    <row r="262" spans="1:9" s="1" customFormat="1" ht="31.5">
      <c r="A262" s="195"/>
      <c r="B262" s="129" t="s">
        <v>287</v>
      </c>
      <c r="C262" s="24" t="s">
        <v>145</v>
      </c>
      <c r="D262" s="24" t="s">
        <v>122</v>
      </c>
      <c r="E262" s="24" t="s">
        <v>124</v>
      </c>
      <c r="F262" s="24" t="s">
        <v>314</v>
      </c>
      <c r="G262" s="24" t="s">
        <v>270</v>
      </c>
      <c r="H262" s="24" t="s">
        <v>144</v>
      </c>
      <c r="I262" s="117">
        <f>1115.9+100.3</f>
        <v>1216.2</v>
      </c>
    </row>
    <row r="263" spans="1:9" s="1" customFormat="1" ht="15.75">
      <c r="A263" s="195"/>
      <c r="B263" s="57" t="s">
        <v>293</v>
      </c>
      <c r="C263" s="17" t="s">
        <v>143</v>
      </c>
      <c r="D263" s="17" t="s">
        <v>122</v>
      </c>
      <c r="E263" s="17" t="s">
        <v>124</v>
      </c>
      <c r="F263" s="17" t="s">
        <v>314</v>
      </c>
      <c r="G263" s="17" t="s">
        <v>280</v>
      </c>
      <c r="H263" s="17" t="s">
        <v>144</v>
      </c>
      <c r="I263" s="46">
        <v>5.8</v>
      </c>
    </row>
    <row r="264" spans="1:9" s="1" customFormat="1" ht="63">
      <c r="A264" s="195"/>
      <c r="B264" s="64" t="s">
        <v>316</v>
      </c>
      <c r="C264" s="29" t="s">
        <v>143</v>
      </c>
      <c r="D264" s="29" t="s">
        <v>122</v>
      </c>
      <c r="E264" s="29" t="s">
        <v>124</v>
      </c>
      <c r="F264" s="29" t="s">
        <v>319</v>
      </c>
      <c r="G264" s="32"/>
      <c r="H264" s="30"/>
      <c r="I264" s="43">
        <f>I265</f>
        <v>10000</v>
      </c>
    </row>
    <row r="265" spans="1:9" s="1" customFormat="1" ht="15.75">
      <c r="A265" s="195"/>
      <c r="B265" s="57" t="s">
        <v>292</v>
      </c>
      <c r="C265" s="17" t="s">
        <v>145</v>
      </c>
      <c r="D265" s="17" t="s">
        <v>122</v>
      </c>
      <c r="E265" s="17" t="s">
        <v>124</v>
      </c>
      <c r="F265" s="17" t="s">
        <v>319</v>
      </c>
      <c r="G265" s="17" t="s">
        <v>282</v>
      </c>
      <c r="H265" s="17" t="s">
        <v>144</v>
      </c>
      <c r="I265" s="46">
        <v>10000</v>
      </c>
    </row>
    <row r="266" spans="1:9" s="1" customFormat="1" ht="63">
      <c r="A266" s="195"/>
      <c r="B266" s="64" t="s">
        <v>320</v>
      </c>
      <c r="C266" s="29" t="s">
        <v>143</v>
      </c>
      <c r="D266" s="29" t="s">
        <v>122</v>
      </c>
      <c r="E266" s="29" t="s">
        <v>124</v>
      </c>
      <c r="F266" s="29" t="s">
        <v>321</v>
      </c>
      <c r="G266" s="32"/>
      <c r="H266" s="30"/>
      <c r="I266" s="43">
        <f>I267</f>
        <v>340</v>
      </c>
    </row>
    <row r="267" spans="1:9" s="1" customFormat="1" ht="15.75">
      <c r="A267" s="195"/>
      <c r="B267" s="57" t="s">
        <v>292</v>
      </c>
      <c r="C267" s="17" t="s">
        <v>145</v>
      </c>
      <c r="D267" s="17" t="s">
        <v>122</v>
      </c>
      <c r="E267" s="17" t="s">
        <v>124</v>
      </c>
      <c r="F267" s="17" t="s">
        <v>321</v>
      </c>
      <c r="G267" s="17" t="s">
        <v>282</v>
      </c>
      <c r="H267" s="17" t="s">
        <v>144</v>
      </c>
      <c r="I267" s="46">
        <v>340</v>
      </c>
    </row>
    <row r="268" spans="1:9" s="1" customFormat="1" ht="63">
      <c r="A268" s="195"/>
      <c r="B268" s="64" t="s">
        <v>57</v>
      </c>
      <c r="C268" s="29" t="s">
        <v>143</v>
      </c>
      <c r="D268" s="29" t="s">
        <v>122</v>
      </c>
      <c r="E268" s="29" t="s">
        <v>124</v>
      </c>
      <c r="F268" s="29" t="s">
        <v>1</v>
      </c>
      <c r="G268" s="32"/>
      <c r="H268" s="30"/>
      <c r="I268" s="43">
        <f>I269+I270+I271</f>
        <v>7205.3</v>
      </c>
    </row>
    <row r="269" spans="1:9" s="1" customFormat="1" ht="31.5">
      <c r="A269" s="195"/>
      <c r="B269" s="104" t="s">
        <v>287</v>
      </c>
      <c r="C269" s="24" t="s">
        <v>145</v>
      </c>
      <c r="D269" s="24" t="s">
        <v>122</v>
      </c>
      <c r="E269" s="24" t="s">
        <v>124</v>
      </c>
      <c r="F269" s="24" t="s">
        <v>1</v>
      </c>
      <c r="G269" s="24" t="s">
        <v>270</v>
      </c>
      <c r="H269" s="24" t="s">
        <v>232</v>
      </c>
      <c r="I269" s="117">
        <v>6483.3</v>
      </c>
    </row>
    <row r="270" spans="1:9" s="1" customFormat="1" ht="31.5">
      <c r="A270" s="195"/>
      <c r="B270" s="104" t="s">
        <v>287</v>
      </c>
      <c r="C270" s="24" t="s">
        <v>145</v>
      </c>
      <c r="D270" s="24" t="s">
        <v>122</v>
      </c>
      <c r="E270" s="24" t="s">
        <v>124</v>
      </c>
      <c r="F270" s="24" t="s">
        <v>1</v>
      </c>
      <c r="G270" s="24" t="s">
        <v>270</v>
      </c>
      <c r="H270" s="24" t="s">
        <v>144</v>
      </c>
      <c r="I270" s="117">
        <f>3.5+13.2</f>
        <v>16.7</v>
      </c>
    </row>
    <row r="271" spans="1:9" s="1" customFormat="1" ht="15.75">
      <c r="A271" s="195"/>
      <c r="B271" s="104" t="s">
        <v>292</v>
      </c>
      <c r="C271" s="24" t="s">
        <v>145</v>
      </c>
      <c r="D271" s="24" t="s">
        <v>122</v>
      </c>
      <c r="E271" s="24" t="s">
        <v>124</v>
      </c>
      <c r="F271" s="24" t="s">
        <v>1</v>
      </c>
      <c r="G271" s="24" t="s">
        <v>282</v>
      </c>
      <c r="H271" s="24" t="s">
        <v>144</v>
      </c>
      <c r="I271" s="117">
        <v>705.3</v>
      </c>
    </row>
    <row r="272" spans="1:9" s="1" customFormat="1" ht="63">
      <c r="A272" s="195"/>
      <c r="B272" s="68" t="s">
        <v>194</v>
      </c>
      <c r="C272" s="29" t="s">
        <v>143</v>
      </c>
      <c r="D272" s="29" t="s">
        <v>122</v>
      </c>
      <c r="E272" s="29" t="s">
        <v>124</v>
      </c>
      <c r="F272" s="29" t="s">
        <v>195</v>
      </c>
      <c r="G272" s="32"/>
      <c r="H272" s="30"/>
      <c r="I272" s="43">
        <f>I273</f>
        <v>6500</v>
      </c>
    </row>
    <row r="273" spans="1:9" s="1" customFormat="1" ht="31.5">
      <c r="A273" s="195"/>
      <c r="B273" s="104" t="s">
        <v>287</v>
      </c>
      <c r="C273" s="24" t="s">
        <v>143</v>
      </c>
      <c r="D273" s="24" t="s">
        <v>122</v>
      </c>
      <c r="E273" s="24" t="s">
        <v>124</v>
      </c>
      <c r="F273" s="24" t="s">
        <v>195</v>
      </c>
      <c r="G273" s="24" t="s">
        <v>270</v>
      </c>
      <c r="H273" s="24" t="s">
        <v>196</v>
      </c>
      <c r="I273" s="117">
        <v>6500</v>
      </c>
    </row>
    <row r="274" spans="1:9" s="1" customFormat="1" ht="78.75">
      <c r="A274" s="195"/>
      <c r="B274" s="181" t="s">
        <v>51</v>
      </c>
      <c r="C274" s="29" t="s">
        <v>143</v>
      </c>
      <c r="D274" s="29" t="s">
        <v>122</v>
      </c>
      <c r="E274" s="29" t="s">
        <v>124</v>
      </c>
      <c r="F274" s="29" t="s">
        <v>52</v>
      </c>
      <c r="G274" s="32"/>
      <c r="H274" s="30"/>
      <c r="I274" s="43">
        <f>I275+I276</f>
        <v>2055.1</v>
      </c>
    </row>
    <row r="275" spans="1:9" s="1" customFormat="1" ht="15.75">
      <c r="A275" s="195"/>
      <c r="B275" s="55" t="s">
        <v>285</v>
      </c>
      <c r="C275" s="30" t="s">
        <v>145</v>
      </c>
      <c r="D275" s="30" t="s">
        <v>122</v>
      </c>
      <c r="E275" s="30" t="s">
        <v>124</v>
      </c>
      <c r="F275" s="30" t="s">
        <v>52</v>
      </c>
      <c r="G275" s="30" t="s">
        <v>268</v>
      </c>
      <c r="H275" s="30" t="s">
        <v>53</v>
      </c>
      <c r="I275" s="69">
        <v>719.3</v>
      </c>
    </row>
    <row r="276" spans="1:9" s="1" customFormat="1" ht="15.75">
      <c r="A276" s="195"/>
      <c r="B276" s="182" t="s">
        <v>54</v>
      </c>
      <c r="C276" s="17" t="s">
        <v>143</v>
      </c>
      <c r="D276" s="17" t="s">
        <v>122</v>
      </c>
      <c r="E276" s="17" t="s">
        <v>124</v>
      </c>
      <c r="F276" s="17" t="s">
        <v>52</v>
      </c>
      <c r="G276" s="17" t="s">
        <v>282</v>
      </c>
      <c r="H276" s="17" t="s">
        <v>53</v>
      </c>
      <c r="I276" s="46">
        <v>1335.8</v>
      </c>
    </row>
    <row r="277" spans="1:9" s="1" customFormat="1" ht="47.25">
      <c r="A277" s="195"/>
      <c r="B277" s="64" t="s">
        <v>0</v>
      </c>
      <c r="C277" s="18" t="s">
        <v>143</v>
      </c>
      <c r="D277" s="18" t="s">
        <v>122</v>
      </c>
      <c r="E277" s="18" t="s">
        <v>124</v>
      </c>
      <c r="F277" s="18" t="s">
        <v>393</v>
      </c>
      <c r="G277" s="19"/>
      <c r="H277" s="19"/>
      <c r="I277" s="44">
        <f>I278+I282</f>
        <v>554.5</v>
      </c>
    </row>
    <row r="278" spans="1:9" s="1" customFormat="1" ht="117.75" customHeight="1">
      <c r="A278" s="195"/>
      <c r="B278" s="62" t="s">
        <v>391</v>
      </c>
      <c r="C278" s="18" t="s">
        <v>143</v>
      </c>
      <c r="D278" s="18" t="s">
        <v>122</v>
      </c>
      <c r="E278" s="18" t="s">
        <v>124</v>
      </c>
      <c r="F278" s="18" t="s">
        <v>392</v>
      </c>
      <c r="G278" s="19"/>
      <c r="H278" s="19"/>
      <c r="I278" s="44">
        <f>I279</f>
        <v>18.3</v>
      </c>
    </row>
    <row r="279" spans="1:9" s="1" customFormat="1" ht="132" customHeight="1">
      <c r="A279" s="195"/>
      <c r="B279" s="64" t="s">
        <v>2</v>
      </c>
      <c r="C279" s="29" t="s">
        <v>143</v>
      </c>
      <c r="D279" s="29" t="s">
        <v>122</v>
      </c>
      <c r="E279" s="29" t="s">
        <v>124</v>
      </c>
      <c r="F279" s="29" t="s">
        <v>3</v>
      </c>
      <c r="G279" s="32"/>
      <c r="H279" s="32"/>
      <c r="I279" s="43">
        <f>SUM(I280:I281)</f>
        <v>18.3</v>
      </c>
    </row>
    <row r="280" spans="1:9" s="1" customFormat="1" ht="31.5">
      <c r="A280" s="195"/>
      <c r="B280" s="55" t="s">
        <v>287</v>
      </c>
      <c r="C280" s="21" t="s">
        <v>143</v>
      </c>
      <c r="D280" s="21" t="s">
        <v>122</v>
      </c>
      <c r="E280" s="21" t="s">
        <v>124</v>
      </c>
      <c r="F280" s="21" t="s">
        <v>3</v>
      </c>
      <c r="G280" s="21" t="s">
        <v>270</v>
      </c>
      <c r="H280" s="21" t="s">
        <v>144</v>
      </c>
      <c r="I280" s="56">
        <v>12.3</v>
      </c>
    </row>
    <row r="281" spans="1:9" s="1" customFormat="1" ht="15.75">
      <c r="A281" s="195"/>
      <c r="B281" s="57" t="s">
        <v>292</v>
      </c>
      <c r="C281" s="17" t="s">
        <v>143</v>
      </c>
      <c r="D281" s="17" t="s">
        <v>122</v>
      </c>
      <c r="E281" s="17" t="s">
        <v>124</v>
      </c>
      <c r="F281" s="17" t="s">
        <v>3</v>
      </c>
      <c r="G281" s="17" t="s">
        <v>282</v>
      </c>
      <c r="H281" s="17" t="s">
        <v>144</v>
      </c>
      <c r="I281" s="76">
        <v>6</v>
      </c>
    </row>
    <row r="282" spans="1:9" s="1" customFormat="1" ht="78.75">
      <c r="A282" s="195"/>
      <c r="B282" s="62" t="s">
        <v>42</v>
      </c>
      <c r="C282" s="18" t="s">
        <v>143</v>
      </c>
      <c r="D282" s="18" t="s">
        <v>122</v>
      </c>
      <c r="E282" s="18" t="s">
        <v>124</v>
      </c>
      <c r="F282" s="18" t="s">
        <v>40</v>
      </c>
      <c r="G282" s="19"/>
      <c r="H282" s="19"/>
      <c r="I282" s="44">
        <f>I283+I286</f>
        <v>536.2</v>
      </c>
    </row>
    <row r="283" spans="1:9" s="1" customFormat="1" ht="110.25">
      <c r="A283" s="195"/>
      <c r="B283" s="64" t="s">
        <v>63</v>
      </c>
      <c r="C283" s="29" t="s">
        <v>143</v>
      </c>
      <c r="D283" s="29" t="s">
        <v>122</v>
      </c>
      <c r="E283" s="29" t="s">
        <v>124</v>
      </c>
      <c r="F283" s="29" t="s">
        <v>62</v>
      </c>
      <c r="G283" s="32"/>
      <c r="H283" s="32"/>
      <c r="I283" s="43">
        <f>SUM(I284:I285)</f>
        <v>391.2</v>
      </c>
    </row>
    <row r="284" spans="1:9" s="1" customFormat="1" ht="31.5">
      <c r="A284" s="195"/>
      <c r="B284" s="55" t="s">
        <v>287</v>
      </c>
      <c r="C284" s="21" t="s">
        <v>143</v>
      </c>
      <c r="D284" s="21" t="s">
        <v>122</v>
      </c>
      <c r="E284" s="21" t="s">
        <v>124</v>
      </c>
      <c r="F284" s="21" t="s">
        <v>62</v>
      </c>
      <c r="G284" s="21" t="s">
        <v>270</v>
      </c>
      <c r="H284" s="21" t="s">
        <v>144</v>
      </c>
      <c r="I284" s="56">
        <v>97.2</v>
      </c>
    </row>
    <row r="285" spans="1:9" s="1" customFormat="1" ht="15.75">
      <c r="A285" s="195"/>
      <c r="B285" s="57" t="s">
        <v>292</v>
      </c>
      <c r="C285" s="17" t="s">
        <v>143</v>
      </c>
      <c r="D285" s="17" t="s">
        <v>122</v>
      </c>
      <c r="E285" s="17" t="s">
        <v>124</v>
      </c>
      <c r="F285" s="17" t="s">
        <v>62</v>
      </c>
      <c r="G285" s="17" t="s">
        <v>282</v>
      </c>
      <c r="H285" s="17" t="s">
        <v>144</v>
      </c>
      <c r="I285" s="76">
        <f>224+70</f>
        <v>294</v>
      </c>
    </row>
    <row r="286" spans="1:9" s="1" customFormat="1" ht="107.25" customHeight="1">
      <c r="A286" s="195"/>
      <c r="B286" s="64" t="s">
        <v>67</v>
      </c>
      <c r="C286" s="29" t="s">
        <v>143</v>
      </c>
      <c r="D286" s="29" t="s">
        <v>122</v>
      </c>
      <c r="E286" s="29" t="s">
        <v>124</v>
      </c>
      <c r="F286" s="29" t="s">
        <v>64</v>
      </c>
      <c r="G286" s="32"/>
      <c r="H286" s="32"/>
      <c r="I286" s="43">
        <f>SUM(I287:I288)</f>
        <v>145</v>
      </c>
    </row>
    <row r="287" spans="1:9" s="1" customFormat="1" ht="31.5">
      <c r="A287" s="195"/>
      <c r="B287" s="55" t="s">
        <v>287</v>
      </c>
      <c r="C287" s="21" t="s">
        <v>143</v>
      </c>
      <c r="D287" s="21" t="s">
        <v>122</v>
      </c>
      <c r="E287" s="21" t="s">
        <v>124</v>
      </c>
      <c r="F287" s="21" t="s">
        <v>64</v>
      </c>
      <c r="G287" s="21" t="s">
        <v>270</v>
      </c>
      <c r="H287" s="21" t="s">
        <v>144</v>
      </c>
      <c r="I287" s="56">
        <v>75</v>
      </c>
    </row>
    <row r="288" spans="1:9" s="1" customFormat="1" ht="15.75">
      <c r="A288" s="195"/>
      <c r="B288" s="57" t="s">
        <v>292</v>
      </c>
      <c r="C288" s="17" t="s">
        <v>143</v>
      </c>
      <c r="D288" s="17" t="s">
        <v>122</v>
      </c>
      <c r="E288" s="17" t="s">
        <v>124</v>
      </c>
      <c r="F288" s="17" t="s">
        <v>64</v>
      </c>
      <c r="G288" s="17" t="s">
        <v>282</v>
      </c>
      <c r="H288" s="17" t="s">
        <v>144</v>
      </c>
      <c r="I288" s="76">
        <v>70</v>
      </c>
    </row>
    <row r="289" spans="1:9" s="1" customFormat="1" ht="15.75">
      <c r="A289" s="195"/>
      <c r="B289" s="130" t="s">
        <v>252</v>
      </c>
      <c r="C289" s="18" t="s">
        <v>143</v>
      </c>
      <c r="D289" s="18" t="s">
        <v>122</v>
      </c>
      <c r="E289" s="18" t="s">
        <v>124</v>
      </c>
      <c r="F289" s="18" t="s">
        <v>253</v>
      </c>
      <c r="G289" s="19"/>
      <c r="H289" s="19"/>
      <c r="I289" s="45">
        <f>I290</f>
        <v>600</v>
      </c>
    </row>
    <row r="290" spans="1:9" s="1" customFormat="1" ht="15.75">
      <c r="A290" s="195"/>
      <c r="B290" s="62" t="s">
        <v>254</v>
      </c>
      <c r="C290" s="18" t="s">
        <v>143</v>
      </c>
      <c r="D290" s="18" t="s">
        <v>122</v>
      </c>
      <c r="E290" s="18" t="s">
        <v>124</v>
      </c>
      <c r="F290" s="18" t="s">
        <v>255</v>
      </c>
      <c r="G290" s="19"/>
      <c r="H290" s="19"/>
      <c r="I290" s="45">
        <f>I291</f>
        <v>600</v>
      </c>
    </row>
    <row r="291" spans="1:9" s="1" customFormat="1" ht="63">
      <c r="A291" s="195"/>
      <c r="B291" s="68" t="s">
        <v>193</v>
      </c>
      <c r="C291" s="22" t="s">
        <v>143</v>
      </c>
      <c r="D291" s="22" t="s">
        <v>122</v>
      </c>
      <c r="E291" s="22" t="s">
        <v>124</v>
      </c>
      <c r="F291" s="22" t="s">
        <v>192</v>
      </c>
      <c r="G291" s="21"/>
      <c r="H291" s="21"/>
      <c r="I291" s="70">
        <f>I293+I292</f>
        <v>600</v>
      </c>
    </row>
    <row r="292" spans="1:9" s="1" customFormat="1" ht="31.5">
      <c r="A292" s="195"/>
      <c r="B292" s="129" t="s">
        <v>287</v>
      </c>
      <c r="C292" s="23" t="s">
        <v>143</v>
      </c>
      <c r="D292" s="23" t="s">
        <v>122</v>
      </c>
      <c r="E292" s="23" t="s">
        <v>124</v>
      </c>
      <c r="F292" s="23" t="s">
        <v>192</v>
      </c>
      <c r="G292" s="23" t="s">
        <v>270</v>
      </c>
      <c r="H292" s="23" t="s">
        <v>199</v>
      </c>
      <c r="I292" s="116">
        <v>100</v>
      </c>
    </row>
    <row r="293" spans="1:9" s="1" customFormat="1" ht="16.5" thickBot="1">
      <c r="A293" s="195"/>
      <c r="B293" s="104" t="s">
        <v>292</v>
      </c>
      <c r="C293" s="119" t="s">
        <v>143</v>
      </c>
      <c r="D293" s="119" t="s">
        <v>122</v>
      </c>
      <c r="E293" s="119" t="s">
        <v>124</v>
      </c>
      <c r="F293" s="119" t="s">
        <v>192</v>
      </c>
      <c r="G293" s="119" t="s">
        <v>282</v>
      </c>
      <c r="H293" s="119" t="s">
        <v>199</v>
      </c>
      <c r="I293" s="137">
        <v>500</v>
      </c>
    </row>
    <row r="294" spans="1:9" s="1" customFormat="1" ht="16.5" thickBot="1">
      <c r="A294" s="195"/>
      <c r="B294" s="71" t="s">
        <v>160</v>
      </c>
      <c r="C294" s="10" t="s">
        <v>143</v>
      </c>
      <c r="D294" s="10" t="s">
        <v>122</v>
      </c>
      <c r="E294" s="10" t="s">
        <v>157</v>
      </c>
      <c r="F294" s="10"/>
      <c r="G294" s="11"/>
      <c r="H294" s="26"/>
      <c r="I294" s="50">
        <f>I295</f>
        <v>2410.4</v>
      </c>
    </row>
    <row r="295" spans="1:9" s="1" customFormat="1" ht="47.25">
      <c r="A295" s="195"/>
      <c r="B295" s="95" t="s">
        <v>351</v>
      </c>
      <c r="C295" s="12" t="s">
        <v>143</v>
      </c>
      <c r="D295" s="12" t="s">
        <v>122</v>
      </c>
      <c r="E295" s="12" t="s">
        <v>157</v>
      </c>
      <c r="F295" s="12" t="s">
        <v>323</v>
      </c>
      <c r="G295" s="13"/>
      <c r="H295" s="20"/>
      <c r="I295" s="41">
        <f>I296+I299+I301+I303</f>
        <v>2410.4</v>
      </c>
    </row>
    <row r="296" spans="1:9" s="1" customFormat="1" ht="70.5" customHeight="1">
      <c r="A296" s="195"/>
      <c r="B296" s="64" t="s">
        <v>352</v>
      </c>
      <c r="C296" s="29" t="s">
        <v>143</v>
      </c>
      <c r="D296" s="29" t="s">
        <v>122</v>
      </c>
      <c r="E296" s="29" t="s">
        <v>157</v>
      </c>
      <c r="F296" s="29" t="s">
        <v>324</v>
      </c>
      <c r="G296" s="32"/>
      <c r="H296" s="30"/>
      <c r="I296" s="43">
        <f>I297+I298</f>
        <v>942.2</v>
      </c>
    </row>
    <row r="297" spans="1:9" s="1" customFormat="1" ht="31.5">
      <c r="A297" s="195"/>
      <c r="B297" s="57" t="s">
        <v>287</v>
      </c>
      <c r="C297" s="17" t="s">
        <v>145</v>
      </c>
      <c r="D297" s="17" t="s">
        <v>122</v>
      </c>
      <c r="E297" s="17" t="s">
        <v>157</v>
      </c>
      <c r="F297" s="17" t="s">
        <v>324</v>
      </c>
      <c r="G297" s="17" t="s">
        <v>270</v>
      </c>
      <c r="H297" s="17" t="s">
        <v>144</v>
      </c>
      <c r="I297" s="46">
        <v>769</v>
      </c>
    </row>
    <row r="298" spans="1:9" s="1" customFormat="1" ht="31.5">
      <c r="A298" s="195"/>
      <c r="B298" s="57" t="s">
        <v>287</v>
      </c>
      <c r="C298" s="17" t="s">
        <v>145</v>
      </c>
      <c r="D298" s="17" t="s">
        <v>122</v>
      </c>
      <c r="E298" s="17" t="s">
        <v>157</v>
      </c>
      <c r="F298" s="17" t="s">
        <v>324</v>
      </c>
      <c r="G298" s="17" t="s">
        <v>270</v>
      </c>
      <c r="H298" s="17" t="s">
        <v>150</v>
      </c>
      <c r="I298" s="46">
        <v>173.2</v>
      </c>
    </row>
    <row r="299" spans="1:9" s="1" customFormat="1" ht="63">
      <c r="A299" s="195"/>
      <c r="B299" s="64" t="s">
        <v>353</v>
      </c>
      <c r="C299" s="29" t="s">
        <v>143</v>
      </c>
      <c r="D299" s="29" t="s">
        <v>122</v>
      </c>
      <c r="E299" s="29" t="s">
        <v>157</v>
      </c>
      <c r="F299" s="29" t="s">
        <v>325</v>
      </c>
      <c r="G299" s="32"/>
      <c r="H299" s="30"/>
      <c r="I299" s="43">
        <f>I300</f>
        <v>918.2</v>
      </c>
    </row>
    <row r="300" spans="1:9" s="1" customFormat="1" ht="15.75">
      <c r="A300" s="195"/>
      <c r="B300" s="57" t="s">
        <v>292</v>
      </c>
      <c r="C300" s="17" t="s">
        <v>145</v>
      </c>
      <c r="D300" s="17" t="s">
        <v>122</v>
      </c>
      <c r="E300" s="17" t="s">
        <v>157</v>
      </c>
      <c r="F300" s="17" t="s">
        <v>325</v>
      </c>
      <c r="G300" s="17" t="s">
        <v>282</v>
      </c>
      <c r="H300" s="17" t="s">
        <v>144</v>
      </c>
      <c r="I300" s="46">
        <f>500+203.2+215</f>
        <v>918.2</v>
      </c>
    </row>
    <row r="301" spans="1:9" s="1" customFormat="1" ht="56.25" customHeight="1">
      <c r="A301" s="195"/>
      <c r="B301" s="64" t="s">
        <v>356</v>
      </c>
      <c r="C301" s="29" t="s">
        <v>143</v>
      </c>
      <c r="D301" s="29" t="s">
        <v>122</v>
      </c>
      <c r="E301" s="29" t="s">
        <v>157</v>
      </c>
      <c r="F301" s="29" t="s">
        <v>380</v>
      </c>
      <c r="G301" s="32"/>
      <c r="H301" s="30"/>
      <c r="I301" s="43">
        <f>I302</f>
        <v>200</v>
      </c>
    </row>
    <row r="302" spans="1:9" s="1" customFormat="1" ht="31.5">
      <c r="A302" s="195"/>
      <c r="B302" s="57" t="s">
        <v>287</v>
      </c>
      <c r="C302" s="17" t="s">
        <v>145</v>
      </c>
      <c r="D302" s="17" t="s">
        <v>122</v>
      </c>
      <c r="E302" s="17" t="s">
        <v>157</v>
      </c>
      <c r="F302" s="17" t="s">
        <v>380</v>
      </c>
      <c r="G302" s="17" t="s">
        <v>270</v>
      </c>
      <c r="H302" s="17" t="s">
        <v>144</v>
      </c>
      <c r="I302" s="46">
        <v>200</v>
      </c>
    </row>
    <row r="303" spans="1:9" s="1" customFormat="1" ht="78.75">
      <c r="A303" s="195"/>
      <c r="B303" s="97" t="s">
        <v>190</v>
      </c>
      <c r="C303" s="29" t="s">
        <v>143</v>
      </c>
      <c r="D303" s="29" t="s">
        <v>122</v>
      </c>
      <c r="E303" s="29" t="s">
        <v>157</v>
      </c>
      <c r="F303" s="29" t="s">
        <v>200</v>
      </c>
      <c r="G303" s="23"/>
      <c r="H303" s="23"/>
      <c r="I303" s="42">
        <f>I304</f>
        <v>350</v>
      </c>
    </row>
    <row r="304" spans="1:9" s="1" customFormat="1" ht="16.5" thickBot="1">
      <c r="A304" s="195"/>
      <c r="B304" s="118" t="s">
        <v>292</v>
      </c>
      <c r="C304" s="119" t="s">
        <v>145</v>
      </c>
      <c r="D304" s="119" t="s">
        <v>122</v>
      </c>
      <c r="E304" s="119" t="s">
        <v>157</v>
      </c>
      <c r="F304" s="119" t="s">
        <v>200</v>
      </c>
      <c r="G304" s="119" t="s">
        <v>282</v>
      </c>
      <c r="H304" s="119" t="s">
        <v>191</v>
      </c>
      <c r="I304" s="137">
        <v>350</v>
      </c>
    </row>
    <row r="305" spans="1:9" s="1" customFormat="1" ht="16.5" thickBot="1">
      <c r="A305" s="195"/>
      <c r="B305" s="131" t="s">
        <v>126</v>
      </c>
      <c r="C305" s="72" t="s">
        <v>143</v>
      </c>
      <c r="D305" s="72" t="s">
        <v>127</v>
      </c>
      <c r="E305" s="72" t="s">
        <v>127</v>
      </c>
      <c r="F305" s="72"/>
      <c r="G305" s="73"/>
      <c r="H305" s="74"/>
      <c r="I305" s="81">
        <f>I306+I311</f>
        <v>6526.178</v>
      </c>
    </row>
    <row r="306" spans="1:9" s="1" customFormat="1" ht="16.5" thickTop="1">
      <c r="A306" s="195"/>
      <c r="B306" s="95" t="s">
        <v>128</v>
      </c>
      <c r="C306" s="12" t="s">
        <v>143</v>
      </c>
      <c r="D306" s="12" t="s">
        <v>127</v>
      </c>
      <c r="E306" s="12" t="s">
        <v>129</v>
      </c>
      <c r="F306" s="12"/>
      <c r="G306" s="13"/>
      <c r="H306" s="20"/>
      <c r="I306" s="47">
        <f>I307</f>
        <v>1136.766</v>
      </c>
    </row>
    <row r="307" spans="1:9" s="1" customFormat="1" ht="15.75">
      <c r="A307" s="195"/>
      <c r="B307" s="62" t="s">
        <v>252</v>
      </c>
      <c r="C307" s="18" t="s">
        <v>143</v>
      </c>
      <c r="D307" s="18" t="s">
        <v>127</v>
      </c>
      <c r="E307" s="18" t="s">
        <v>129</v>
      </c>
      <c r="F307" s="18" t="s">
        <v>253</v>
      </c>
      <c r="G307" s="25"/>
      <c r="H307" s="25"/>
      <c r="I307" s="45">
        <f>I308</f>
        <v>1136.766</v>
      </c>
    </row>
    <row r="308" spans="1:9" s="1" customFormat="1" ht="15.75">
      <c r="A308" s="195"/>
      <c r="B308" s="64" t="s">
        <v>254</v>
      </c>
      <c r="C308" s="18" t="s">
        <v>143</v>
      </c>
      <c r="D308" s="29" t="s">
        <v>127</v>
      </c>
      <c r="E308" s="29" t="s">
        <v>129</v>
      </c>
      <c r="F308" s="29" t="s">
        <v>255</v>
      </c>
      <c r="G308" s="32"/>
      <c r="H308" s="32"/>
      <c r="I308" s="43">
        <f>I309</f>
        <v>1136.766</v>
      </c>
    </row>
    <row r="309" spans="1:9" s="1" customFormat="1" ht="31.5">
      <c r="A309" s="195"/>
      <c r="B309" s="68" t="s">
        <v>326</v>
      </c>
      <c r="C309" s="22" t="s">
        <v>143</v>
      </c>
      <c r="D309" s="31" t="s">
        <v>127</v>
      </c>
      <c r="E309" s="31" t="s">
        <v>129</v>
      </c>
      <c r="F309" s="31" t="s">
        <v>327</v>
      </c>
      <c r="G309" s="22"/>
      <c r="H309" s="22"/>
      <c r="I309" s="70">
        <f>I310</f>
        <v>1136.766</v>
      </c>
    </row>
    <row r="310" spans="1:9" s="1" customFormat="1" ht="31.5">
      <c r="A310" s="195"/>
      <c r="B310" s="57" t="s">
        <v>289</v>
      </c>
      <c r="C310" s="17" t="s">
        <v>143</v>
      </c>
      <c r="D310" s="17" t="s">
        <v>127</v>
      </c>
      <c r="E310" s="17" t="s">
        <v>129</v>
      </c>
      <c r="F310" s="17" t="s">
        <v>327</v>
      </c>
      <c r="G310" s="17" t="s">
        <v>283</v>
      </c>
      <c r="H310" s="17" t="s">
        <v>144</v>
      </c>
      <c r="I310" s="93">
        <v>1136.766</v>
      </c>
    </row>
    <row r="311" spans="1:9" s="1" customFormat="1" ht="15.75">
      <c r="A311" s="195"/>
      <c r="B311" s="95" t="s">
        <v>130</v>
      </c>
      <c r="C311" s="18" t="s">
        <v>143</v>
      </c>
      <c r="D311" s="12" t="s">
        <v>127</v>
      </c>
      <c r="E311" s="12" t="s">
        <v>131</v>
      </c>
      <c r="F311" s="12"/>
      <c r="G311" s="13"/>
      <c r="H311" s="20"/>
      <c r="I311" s="47">
        <f>I312</f>
        <v>5389.411999999999</v>
      </c>
    </row>
    <row r="312" spans="1:9" s="1" customFormat="1" ht="15.75">
      <c r="A312" s="195"/>
      <c r="B312" s="62" t="s">
        <v>252</v>
      </c>
      <c r="C312" s="18" t="s">
        <v>143</v>
      </c>
      <c r="D312" s="18" t="s">
        <v>127</v>
      </c>
      <c r="E312" s="18" t="s">
        <v>131</v>
      </c>
      <c r="F312" s="18" t="s">
        <v>253</v>
      </c>
      <c r="G312" s="25"/>
      <c r="H312" s="25"/>
      <c r="I312" s="45">
        <f>I313</f>
        <v>5389.411999999999</v>
      </c>
    </row>
    <row r="313" spans="1:9" s="1" customFormat="1" ht="15.75">
      <c r="A313" s="195"/>
      <c r="B313" s="64" t="s">
        <v>254</v>
      </c>
      <c r="C313" s="27" t="s">
        <v>143</v>
      </c>
      <c r="D313" s="29" t="s">
        <v>127</v>
      </c>
      <c r="E313" s="29" t="s">
        <v>131</v>
      </c>
      <c r="F313" s="29" t="s">
        <v>255</v>
      </c>
      <c r="G313" s="32"/>
      <c r="H313" s="32"/>
      <c r="I313" s="43">
        <f>I317+I314</f>
        <v>5389.411999999999</v>
      </c>
    </row>
    <row r="314" spans="1:9" s="1" customFormat="1" ht="51" customHeight="1">
      <c r="A314" s="195"/>
      <c r="B314" s="64" t="s">
        <v>355</v>
      </c>
      <c r="C314" s="22" t="s">
        <v>143</v>
      </c>
      <c r="D314" s="31" t="s">
        <v>127</v>
      </c>
      <c r="E314" s="31" t="s">
        <v>131</v>
      </c>
      <c r="F314" s="31" t="s">
        <v>354</v>
      </c>
      <c r="G314" s="22"/>
      <c r="H314" s="22"/>
      <c r="I314" s="70">
        <f>I315+I316</f>
        <v>92.445</v>
      </c>
    </row>
    <row r="315" spans="1:9" s="1" customFormat="1" ht="15.75">
      <c r="A315" s="195"/>
      <c r="B315" s="104" t="s">
        <v>288</v>
      </c>
      <c r="C315" s="24" t="s">
        <v>143</v>
      </c>
      <c r="D315" s="24" t="s">
        <v>127</v>
      </c>
      <c r="E315" s="24" t="s">
        <v>131</v>
      </c>
      <c r="F315" s="24" t="s">
        <v>354</v>
      </c>
      <c r="G315" s="24" t="s">
        <v>284</v>
      </c>
      <c r="H315" s="24" t="s">
        <v>144</v>
      </c>
      <c r="I315" s="105">
        <f>30.045+22.4+10</f>
        <v>62.445</v>
      </c>
    </row>
    <row r="316" spans="1:9" s="1" customFormat="1" ht="15.75">
      <c r="A316" s="195"/>
      <c r="B316" s="104" t="s">
        <v>288</v>
      </c>
      <c r="C316" s="24" t="s">
        <v>143</v>
      </c>
      <c r="D316" s="24" t="s">
        <v>127</v>
      </c>
      <c r="E316" s="24" t="s">
        <v>131</v>
      </c>
      <c r="F316" s="24" t="s">
        <v>354</v>
      </c>
      <c r="G316" s="24" t="s">
        <v>284</v>
      </c>
      <c r="H316" s="24" t="s">
        <v>150</v>
      </c>
      <c r="I316" s="105">
        <f>30</f>
        <v>30</v>
      </c>
    </row>
    <row r="317" spans="1:9" s="1" customFormat="1" ht="47.25">
      <c r="A317" s="195"/>
      <c r="B317" s="68" t="s">
        <v>328</v>
      </c>
      <c r="C317" s="21" t="s">
        <v>143</v>
      </c>
      <c r="D317" s="31" t="s">
        <v>127</v>
      </c>
      <c r="E317" s="31" t="s">
        <v>131</v>
      </c>
      <c r="F317" s="31" t="s">
        <v>329</v>
      </c>
      <c r="G317" s="22"/>
      <c r="H317" s="22"/>
      <c r="I317" s="70">
        <f>I318</f>
        <v>5296.967</v>
      </c>
    </row>
    <row r="318" spans="1:9" s="1" customFormat="1" ht="23.25" customHeight="1" thickBot="1">
      <c r="A318" s="195"/>
      <c r="B318" s="57" t="s">
        <v>288</v>
      </c>
      <c r="C318" s="17" t="s">
        <v>143</v>
      </c>
      <c r="D318" s="17" t="s">
        <v>127</v>
      </c>
      <c r="E318" s="17" t="s">
        <v>131</v>
      </c>
      <c r="F318" s="17" t="s">
        <v>329</v>
      </c>
      <c r="G318" s="17" t="s">
        <v>284</v>
      </c>
      <c r="H318" s="17" t="s">
        <v>144</v>
      </c>
      <c r="I318" s="93">
        <v>5296.967</v>
      </c>
    </row>
    <row r="319" spans="1:9" s="1" customFormat="1" ht="17.25" thickBot="1" thickTop="1">
      <c r="A319" s="195"/>
      <c r="B319" s="82" t="s">
        <v>125</v>
      </c>
      <c r="C319" s="83" t="s">
        <v>145</v>
      </c>
      <c r="D319" s="83" t="s">
        <v>132</v>
      </c>
      <c r="E319" s="83"/>
      <c r="F319" s="83"/>
      <c r="G319" s="84"/>
      <c r="H319" s="84"/>
      <c r="I319" s="85">
        <f>I320+I325</f>
        <v>2714.6</v>
      </c>
    </row>
    <row r="320" spans="1:9" s="1" customFormat="1" ht="15.75">
      <c r="A320" s="195"/>
      <c r="B320" s="97" t="s">
        <v>162</v>
      </c>
      <c r="C320" s="27" t="s">
        <v>145</v>
      </c>
      <c r="D320" s="27" t="s">
        <v>132</v>
      </c>
      <c r="E320" s="27" t="s">
        <v>163</v>
      </c>
      <c r="F320" s="27"/>
      <c r="G320" s="28"/>
      <c r="H320" s="28"/>
      <c r="I320" s="42">
        <f>I321</f>
        <v>500</v>
      </c>
    </row>
    <row r="321" spans="1:9" s="1" customFormat="1" ht="31.5">
      <c r="A321" s="67"/>
      <c r="B321" s="62" t="s">
        <v>304</v>
      </c>
      <c r="C321" s="18" t="s">
        <v>143</v>
      </c>
      <c r="D321" s="18" t="s">
        <v>132</v>
      </c>
      <c r="E321" s="18" t="s">
        <v>163</v>
      </c>
      <c r="F321" s="18" t="s">
        <v>305</v>
      </c>
      <c r="G321" s="19"/>
      <c r="H321" s="19"/>
      <c r="I321" s="45">
        <f>I322</f>
        <v>500</v>
      </c>
    </row>
    <row r="322" spans="1:9" s="1" customFormat="1" ht="47.25">
      <c r="A322" s="67"/>
      <c r="B322" s="62" t="s">
        <v>331</v>
      </c>
      <c r="C322" s="18" t="s">
        <v>143</v>
      </c>
      <c r="D322" s="18" t="s">
        <v>132</v>
      </c>
      <c r="E322" s="18" t="s">
        <v>163</v>
      </c>
      <c r="F322" s="18" t="s">
        <v>330</v>
      </c>
      <c r="G322" s="19"/>
      <c r="H322" s="25"/>
      <c r="I322" s="44">
        <f>I323</f>
        <v>500</v>
      </c>
    </row>
    <row r="323" spans="1:9" s="1" customFormat="1" ht="72" customHeight="1">
      <c r="A323" s="67"/>
      <c r="B323" s="97" t="s">
        <v>332</v>
      </c>
      <c r="C323" s="27" t="s">
        <v>143</v>
      </c>
      <c r="D323" s="27" t="s">
        <v>132</v>
      </c>
      <c r="E323" s="27" t="s">
        <v>163</v>
      </c>
      <c r="F323" s="27" t="s">
        <v>333</v>
      </c>
      <c r="G323" s="28"/>
      <c r="H323" s="28"/>
      <c r="I323" s="42">
        <f>I324</f>
        <v>500</v>
      </c>
    </row>
    <row r="324" spans="1:9" s="1" customFormat="1" ht="15.75">
      <c r="A324" s="67"/>
      <c r="B324" s="57" t="s">
        <v>292</v>
      </c>
      <c r="C324" s="17" t="s">
        <v>145</v>
      </c>
      <c r="D324" s="17" t="s">
        <v>132</v>
      </c>
      <c r="E324" s="17" t="s">
        <v>163</v>
      </c>
      <c r="F324" s="17" t="s">
        <v>333</v>
      </c>
      <c r="G324" s="17" t="s">
        <v>282</v>
      </c>
      <c r="H324" s="17" t="s">
        <v>144</v>
      </c>
      <c r="I324" s="76">
        <v>500</v>
      </c>
    </row>
    <row r="325" spans="1:9" s="1" customFormat="1" ht="15.75">
      <c r="A325" s="67"/>
      <c r="B325" s="64" t="s">
        <v>252</v>
      </c>
      <c r="C325" s="18" t="s">
        <v>143</v>
      </c>
      <c r="D325" s="18" t="s">
        <v>132</v>
      </c>
      <c r="E325" s="18" t="s">
        <v>250</v>
      </c>
      <c r="F325" s="18" t="s">
        <v>253</v>
      </c>
      <c r="G325" s="19"/>
      <c r="H325" s="19"/>
      <c r="I325" s="45">
        <f>I326</f>
        <v>2214.6</v>
      </c>
    </row>
    <row r="326" spans="1:9" s="1" customFormat="1" ht="15.75">
      <c r="A326" s="67"/>
      <c r="B326" s="62" t="s">
        <v>254</v>
      </c>
      <c r="C326" s="18" t="s">
        <v>143</v>
      </c>
      <c r="D326" s="18" t="s">
        <v>132</v>
      </c>
      <c r="E326" s="18" t="s">
        <v>250</v>
      </c>
      <c r="F326" s="18" t="s">
        <v>255</v>
      </c>
      <c r="G326" s="19"/>
      <c r="H326" s="19"/>
      <c r="I326" s="45">
        <f>I327</f>
        <v>2214.6</v>
      </c>
    </row>
    <row r="327" spans="1:9" s="1" customFormat="1" ht="47.25">
      <c r="A327" s="67"/>
      <c r="B327" s="62" t="s">
        <v>66</v>
      </c>
      <c r="C327" s="18" t="s">
        <v>143</v>
      </c>
      <c r="D327" s="18" t="s">
        <v>132</v>
      </c>
      <c r="E327" s="18" t="s">
        <v>250</v>
      </c>
      <c r="F327" s="18" t="s">
        <v>379</v>
      </c>
      <c r="G327" s="19"/>
      <c r="H327" s="25"/>
      <c r="I327" s="44">
        <f>I328</f>
        <v>2214.6</v>
      </c>
    </row>
    <row r="328" spans="1:9" s="1" customFormat="1" ht="16.5" thickBot="1">
      <c r="A328" s="67"/>
      <c r="B328" s="135" t="s">
        <v>290</v>
      </c>
      <c r="C328" s="30" t="s">
        <v>145</v>
      </c>
      <c r="D328" s="30" t="s">
        <v>132</v>
      </c>
      <c r="E328" s="30" t="s">
        <v>250</v>
      </c>
      <c r="F328" s="30" t="s">
        <v>379</v>
      </c>
      <c r="G328" s="30" t="s">
        <v>281</v>
      </c>
      <c r="H328" s="30" t="s">
        <v>232</v>
      </c>
      <c r="I328" s="153">
        <v>2214.6</v>
      </c>
    </row>
    <row r="329" spans="1:9" s="1" customFormat="1" ht="17.25" thickBot="1" thickTop="1">
      <c r="A329" s="33"/>
      <c r="B329" s="77" t="s">
        <v>226</v>
      </c>
      <c r="C329" s="34" t="s">
        <v>143</v>
      </c>
      <c r="D329" s="34" t="s">
        <v>159</v>
      </c>
      <c r="E329" s="34" t="s">
        <v>159</v>
      </c>
      <c r="F329" s="34"/>
      <c r="G329" s="35"/>
      <c r="H329" s="35"/>
      <c r="I329" s="40">
        <f>I330</f>
        <v>3655.8</v>
      </c>
    </row>
    <row r="330" spans="1:9" s="1" customFormat="1" ht="16.5" thickTop="1">
      <c r="A330" s="33"/>
      <c r="B330" s="97" t="s">
        <v>158</v>
      </c>
      <c r="C330" s="27" t="s">
        <v>143</v>
      </c>
      <c r="D330" s="27" t="s">
        <v>159</v>
      </c>
      <c r="E330" s="27" t="s">
        <v>164</v>
      </c>
      <c r="F330" s="27"/>
      <c r="G330" s="28"/>
      <c r="H330" s="28"/>
      <c r="I330" s="49">
        <f>I331+I339</f>
        <v>3655.8</v>
      </c>
    </row>
    <row r="331" spans="1:9" s="1" customFormat="1" ht="31.5">
      <c r="A331" s="33"/>
      <c r="B331" s="62" t="s">
        <v>304</v>
      </c>
      <c r="C331" s="18" t="s">
        <v>143</v>
      </c>
      <c r="D331" s="18" t="s">
        <v>159</v>
      </c>
      <c r="E331" s="18" t="s">
        <v>164</v>
      </c>
      <c r="F331" s="18" t="s">
        <v>305</v>
      </c>
      <c r="G331" s="19"/>
      <c r="H331" s="19"/>
      <c r="I331" s="45">
        <f>I332</f>
        <v>3155.8</v>
      </c>
    </row>
    <row r="332" spans="1:9" s="1" customFormat="1" ht="47.25">
      <c r="A332" s="33"/>
      <c r="B332" s="62" t="s">
        <v>335</v>
      </c>
      <c r="C332" s="18" t="s">
        <v>143</v>
      </c>
      <c r="D332" s="18" t="s">
        <v>159</v>
      </c>
      <c r="E332" s="18" t="s">
        <v>164</v>
      </c>
      <c r="F332" s="18" t="s">
        <v>334</v>
      </c>
      <c r="G332" s="19"/>
      <c r="H332" s="25"/>
      <c r="I332" s="44">
        <f>I333+I335</f>
        <v>3155.8</v>
      </c>
    </row>
    <row r="333" spans="1:9" s="1" customFormat="1" ht="72" customHeight="1">
      <c r="A333" s="33"/>
      <c r="B333" s="97" t="s">
        <v>336</v>
      </c>
      <c r="C333" s="27" t="s">
        <v>143</v>
      </c>
      <c r="D333" s="27" t="s">
        <v>159</v>
      </c>
      <c r="E333" s="27" t="s">
        <v>164</v>
      </c>
      <c r="F333" s="27" t="s">
        <v>337</v>
      </c>
      <c r="G333" s="28"/>
      <c r="H333" s="28"/>
      <c r="I333" s="42">
        <f>I334</f>
        <v>3100</v>
      </c>
    </row>
    <row r="334" spans="1:9" s="1" customFormat="1" ht="15.75">
      <c r="A334" s="33"/>
      <c r="B334" s="57" t="s">
        <v>292</v>
      </c>
      <c r="C334" s="17" t="s">
        <v>145</v>
      </c>
      <c r="D334" s="17" t="s">
        <v>159</v>
      </c>
      <c r="E334" s="17" t="s">
        <v>164</v>
      </c>
      <c r="F334" s="17" t="s">
        <v>337</v>
      </c>
      <c r="G334" s="17" t="s">
        <v>282</v>
      </c>
      <c r="H334" s="17" t="s">
        <v>144</v>
      </c>
      <c r="I334" s="76">
        <v>3100</v>
      </c>
    </row>
    <row r="335" spans="1:9" s="1" customFormat="1" ht="63">
      <c r="A335" s="33"/>
      <c r="B335" s="97" t="s">
        <v>338</v>
      </c>
      <c r="C335" s="27" t="s">
        <v>143</v>
      </c>
      <c r="D335" s="27" t="s">
        <v>159</v>
      </c>
      <c r="E335" s="27" t="s">
        <v>164</v>
      </c>
      <c r="F335" s="27" t="s">
        <v>339</v>
      </c>
      <c r="G335" s="28"/>
      <c r="H335" s="28"/>
      <c r="I335" s="42">
        <f>I336</f>
        <v>55.8</v>
      </c>
    </row>
    <row r="336" spans="1:9" s="1" customFormat="1" ht="15.75">
      <c r="A336" s="33"/>
      <c r="B336" s="57" t="s">
        <v>292</v>
      </c>
      <c r="C336" s="17" t="s">
        <v>145</v>
      </c>
      <c r="D336" s="17" t="s">
        <v>159</v>
      </c>
      <c r="E336" s="17" t="s">
        <v>164</v>
      </c>
      <c r="F336" s="17" t="s">
        <v>339</v>
      </c>
      <c r="G336" s="17" t="s">
        <v>282</v>
      </c>
      <c r="H336" s="17" t="s">
        <v>144</v>
      </c>
      <c r="I336" s="76">
        <f>11.9+4.9+39</f>
        <v>55.8</v>
      </c>
    </row>
    <row r="337" spans="1:9" s="1" customFormat="1" ht="15.75">
      <c r="A337" s="33"/>
      <c r="B337" s="64" t="s">
        <v>252</v>
      </c>
      <c r="C337" s="29" t="s">
        <v>143</v>
      </c>
      <c r="D337" s="29" t="s">
        <v>159</v>
      </c>
      <c r="E337" s="29" t="s">
        <v>164</v>
      </c>
      <c r="F337" s="29" t="s">
        <v>253</v>
      </c>
      <c r="G337" s="32" t="s">
        <v>93</v>
      </c>
      <c r="H337" s="32" t="s">
        <v>93</v>
      </c>
      <c r="I337" s="90">
        <f>I338</f>
        <v>500</v>
      </c>
    </row>
    <row r="338" spans="1:9" s="1" customFormat="1" ht="15.75">
      <c r="A338" s="33"/>
      <c r="B338" s="62" t="s">
        <v>254</v>
      </c>
      <c r="C338" s="18" t="s">
        <v>143</v>
      </c>
      <c r="D338" s="18" t="s">
        <v>159</v>
      </c>
      <c r="E338" s="18" t="s">
        <v>164</v>
      </c>
      <c r="F338" s="18" t="s">
        <v>255</v>
      </c>
      <c r="G338" s="19"/>
      <c r="H338" s="19"/>
      <c r="I338" s="52">
        <f>I339</f>
        <v>500</v>
      </c>
    </row>
    <row r="339" spans="1:9" s="1" customFormat="1" ht="63">
      <c r="A339" s="33"/>
      <c r="B339" s="68" t="s">
        <v>193</v>
      </c>
      <c r="C339" s="22" t="s">
        <v>143</v>
      </c>
      <c r="D339" s="22" t="s">
        <v>159</v>
      </c>
      <c r="E339" s="22" t="s">
        <v>164</v>
      </c>
      <c r="F339" s="22" t="s">
        <v>192</v>
      </c>
      <c r="G339" s="23"/>
      <c r="H339" s="23"/>
      <c r="I339" s="49">
        <f>I340</f>
        <v>500</v>
      </c>
    </row>
    <row r="340" spans="1:9" s="1" customFormat="1" ht="16.5" thickBot="1">
      <c r="A340" s="33"/>
      <c r="B340" s="104" t="s">
        <v>292</v>
      </c>
      <c r="C340" s="119" t="s">
        <v>143</v>
      </c>
      <c r="D340" s="119" t="s">
        <v>159</v>
      </c>
      <c r="E340" s="119" t="s">
        <v>164</v>
      </c>
      <c r="F340" s="119" t="s">
        <v>192</v>
      </c>
      <c r="G340" s="119" t="s">
        <v>282</v>
      </c>
      <c r="H340" s="119" t="s">
        <v>199</v>
      </c>
      <c r="I340" s="137">
        <v>500</v>
      </c>
    </row>
    <row r="341" spans="1:9" s="1" customFormat="1" ht="17.25" thickBot="1" thickTop="1">
      <c r="A341" s="33"/>
      <c r="B341" s="77" t="s">
        <v>107</v>
      </c>
      <c r="C341" s="34" t="s">
        <v>143</v>
      </c>
      <c r="D341" s="34" t="s">
        <v>166</v>
      </c>
      <c r="E341" s="34" t="s">
        <v>166</v>
      </c>
      <c r="F341" s="35"/>
      <c r="G341" s="35"/>
      <c r="H341" s="35"/>
      <c r="I341" s="86">
        <f>I342</f>
        <v>500</v>
      </c>
    </row>
    <row r="342" spans="1:9" s="1" customFormat="1" ht="16.5" thickTop="1">
      <c r="A342" s="33"/>
      <c r="B342" s="95" t="s">
        <v>168</v>
      </c>
      <c r="C342" s="12" t="s">
        <v>143</v>
      </c>
      <c r="D342" s="12" t="s">
        <v>166</v>
      </c>
      <c r="E342" s="12" t="s">
        <v>167</v>
      </c>
      <c r="F342" s="12"/>
      <c r="G342" s="13" t="s">
        <v>93</v>
      </c>
      <c r="H342" s="28" t="s">
        <v>93</v>
      </c>
      <c r="I342" s="49">
        <f>I343</f>
        <v>500</v>
      </c>
    </row>
    <row r="343" spans="1:9" s="1" customFormat="1" ht="15.75">
      <c r="A343" s="33"/>
      <c r="B343" s="64" t="s">
        <v>252</v>
      </c>
      <c r="C343" s="29" t="s">
        <v>143</v>
      </c>
      <c r="D343" s="29" t="s">
        <v>166</v>
      </c>
      <c r="E343" s="29" t="s">
        <v>167</v>
      </c>
      <c r="F343" s="29" t="s">
        <v>253</v>
      </c>
      <c r="G343" s="32" t="s">
        <v>93</v>
      </c>
      <c r="H343" s="32" t="s">
        <v>93</v>
      </c>
      <c r="I343" s="90">
        <f>I344</f>
        <v>500</v>
      </c>
    </row>
    <row r="344" spans="1:9" s="1" customFormat="1" ht="15.75">
      <c r="A344" s="33"/>
      <c r="B344" s="62" t="s">
        <v>254</v>
      </c>
      <c r="C344" s="18" t="s">
        <v>143</v>
      </c>
      <c r="D344" s="18" t="s">
        <v>166</v>
      </c>
      <c r="E344" s="18" t="s">
        <v>167</v>
      </c>
      <c r="F344" s="18" t="s">
        <v>255</v>
      </c>
      <c r="G344" s="19"/>
      <c r="H344" s="19"/>
      <c r="I344" s="52">
        <f>I345</f>
        <v>500</v>
      </c>
    </row>
    <row r="345" spans="1:9" s="1" customFormat="1" ht="31.5">
      <c r="A345" s="33"/>
      <c r="B345" s="128" t="s">
        <v>341</v>
      </c>
      <c r="C345" s="91" t="s">
        <v>143</v>
      </c>
      <c r="D345" s="91" t="s">
        <v>166</v>
      </c>
      <c r="E345" s="91" t="s">
        <v>167</v>
      </c>
      <c r="F345" s="91" t="s">
        <v>342</v>
      </c>
      <c r="G345" s="22"/>
      <c r="H345" s="28"/>
      <c r="I345" s="49">
        <f>I346</f>
        <v>500</v>
      </c>
    </row>
    <row r="346" spans="1:9" s="1" customFormat="1" ht="16.5" thickBot="1">
      <c r="A346" s="33"/>
      <c r="B346" s="110" t="s">
        <v>178</v>
      </c>
      <c r="C346" s="17" t="s">
        <v>143</v>
      </c>
      <c r="D346" s="17" t="s">
        <v>166</v>
      </c>
      <c r="E346" s="17" t="s">
        <v>167</v>
      </c>
      <c r="F346" s="17" t="s">
        <v>342</v>
      </c>
      <c r="G346" s="17" t="s">
        <v>343</v>
      </c>
      <c r="H346" s="17" t="s">
        <v>144</v>
      </c>
      <c r="I346" s="76">
        <v>500</v>
      </c>
    </row>
    <row r="347" spans="1:9" s="1" customFormat="1" ht="36" customHeight="1" thickBot="1" thickTop="1">
      <c r="A347" s="123" t="s">
        <v>229</v>
      </c>
      <c r="B347" s="132" t="s">
        <v>180</v>
      </c>
      <c r="C347" s="88">
        <v>941</v>
      </c>
      <c r="D347" s="89"/>
      <c r="E347" s="89"/>
      <c r="F347" s="89"/>
      <c r="G347" s="89"/>
      <c r="H347" s="89"/>
      <c r="I347" s="40">
        <f>I348</f>
        <v>4672.71</v>
      </c>
    </row>
    <row r="348" spans="1:9" s="1" customFormat="1" ht="15.75">
      <c r="A348" s="124"/>
      <c r="B348" s="95" t="s">
        <v>91</v>
      </c>
      <c r="C348" s="12" t="s">
        <v>146</v>
      </c>
      <c r="D348" s="12" t="s">
        <v>92</v>
      </c>
      <c r="E348" s="12"/>
      <c r="F348" s="13" t="s">
        <v>93</v>
      </c>
      <c r="G348" s="20" t="s">
        <v>93</v>
      </c>
      <c r="H348" s="87" t="s">
        <v>93</v>
      </c>
      <c r="I348" s="41">
        <f>I349+I354</f>
        <v>4672.71</v>
      </c>
    </row>
    <row r="349" spans="1:9" s="1" customFormat="1" ht="31.5">
      <c r="A349" s="33"/>
      <c r="B349" s="95" t="s">
        <v>94</v>
      </c>
      <c r="C349" s="12" t="s">
        <v>146</v>
      </c>
      <c r="D349" s="12" t="s">
        <v>92</v>
      </c>
      <c r="E349" s="12" t="s">
        <v>95</v>
      </c>
      <c r="F349" s="13"/>
      <c r="G349" s="20"/>
      <c r="H349" s="87"/>
      <c r="I349" s="42">
        <f>I350</f>
        <v>1542.146</v>
      </c>
    </row>
    <row r="350" spans="1:9" s="1" customFormat="1" ht="15.75">
      <c r="A350" s="33"/>
      <c r="B350" s="64" t="s">
        <v>344</v>
      </c>
      <c r="C350" s="29" t="s">
        <v>146</v>
      </c>
      <c r="D350" s="29" t="s">
        <v>92</v>
      </c>
      <c r="E350" s="29" t="s">
        <v>95</v>
      </c>
      <c r="F350" s="29" t="s">
        <v>233</v>
      </c>
      <c r="G350" s="32" t="s">
        <v>93</v>
      </c>
      <c r="H350" s="32" t="s">
        <v>93</v>
      </c>
      <c r="I350" s="90">
        <f>I351</f>
        <v>1542.146</v>
      </c>
    </row>
    <row r="351" spans="1:9" s="1" customFormat="1" ht="31.5">
      <c r="A351" s="33"/>
      <c r="B351" s="62" t="s">
        <v>345</v>
      </c>
      <c r="C351" s="18" t="s">
        <v>146</v>
      </c>
      <c r="D351" s="18" t="s">
        <v>92</v>
      </c>
      <c r="E351" s="18" t="s">
        <v>95</v>
      </c>
      <c r="F351" s="18" t="s">
        <v>346</v>
      </c>
      <c r="G351" s="19"/>
      <c r="H351" s="19"/>
      <c r="I351" s="52">
        <f>I352</f>
        <v>1542.146</v>
      </c>
    </row>
    <row r="352" spans="1:9" s="1" customFormat="1" ht="47.25">
      <c r="A352" s="33"/>
      <c r="B352" s="128" t="s">
        <v>347</v>
      </c>
      <c r="C352" s="91" t="s">
        <v>146</v>
      </c>
      <c r="D352" s="91" t="s">
        <v>92</v>
      </c>
      <c r="E352" s="91" t="s">
        <v>95</v>
      </c>
      <c r="F352" s="91" t="s">
        <v>348</v>
      </c>
      <c r="G352" s="22"/>
      <c r="H352" s="28"/>
      <c r="I352" s="49">
        <f>SUM(I353:I353)</f>
        <v>1542.146</v>
      </c>
    </row>
    <row r="353" spans="1:9" s="1" customFormat="1" ht="15.75">
      <c r="A353" s="33"/>
      <c r="B353" s="110" t="s">
        <v>286</v>
      </c>
      <c r="C353" s="17" t="s">
        <v>146</v>
      </c>
      <c r="D353" s="17" t="s">
        <v>92</v>
      </c>
      <c r="E353" s="17" t="s">
        <v>95</v>
      </c>
      <c r="F353" s="17" t="s">
        <v>348</v>
      </c>
      <c r="G353" s="17" t="s">
        <v>269</v>
      </c>
      <c r="H353" s="17" t="s">
        <v>144</v>
      </c>
      <c r="I353" s="76">
        <v>1542.146</v>
      </c>
    </row>
    <row r="354" spans="1:9" s="1" customFormat="1" ht="47.25">
      <c r="A354" s="33"/>
      <c r="B354" s="95" t="s">
        <v>96</v>
      </c>
      <c r="C354" s="12" t="s">
        <v>146</v>
      </c>
      <c r="D354" s="12" t="s">
        <v>92</v>
      </c>
      <c r="E354" s="12" t="s">
        <v>97</v>
      </c>
      <c r="F354" s="13"/>
      <c r="G354" s="20"/>
      <c r="H354" s="87"/>
      <c r="I354" s="42">
        <f>I355+I363</f>
        <v>3130.5640000000003</v>
      </c>
    </row>
    <row r="355" spans="1:9" s="1" customFormat="1" ht="15.75">
      <c r="A355" s="33"/>
      <c r="B355" s="64" t="s">
        <v>344</v>
      </c>
      <c r="C355" s="29" t="s">
        <v>146</v>
      </c>
      <c r="D355" s="29" t="s">
        <v>92</v>
      </c>
      <c r="E355" s="29" t="s">
        <v>97</v>
      </c>
      <c r="F355" s="29" t="s">
        <v>233</v>
      </c>
      <c r="G355" s="32" t="s">
        <v>93</v>
      </c>
      <c r="H355" s="32" t="s">
        <v>93</v>
      </c>
      <c r="I355" s="90">
        <f>I356</f>
        <v>2915.949</v>
      </c>
    </row>
    <row r="356" spans="1:9" s="1" customFormat="1" ht="31.5">
      <c r="A356" s="33"/>
      <c r="B356" s="64" t="s">
        <v>349</v>
      </c>
      <c r="C356" s="29" t="s">
        <v>146</v>
      </c>
      <c r="D356" s="29" t="s">
        <v>92</v>
      </c>
      <c r="E356" s="29" t="s">
        <v>97</v>
      </c>
      <c r="F356" s="29" t="s">
        <v>350</v>
      </c>
      <c r="G356" s="32"/>
      <c r="H356" s="32"/>
      <c r="I356" s="90">
        <f>I359+I357</f>
        <v>2915.949</v>
      </c>
    </row>
    <row r="357" spans="1:9" s="1" customFormat="1" ht="63">
      <c r="A357" s="33"/>
      <c r="B357" s="64" t="s">
        <v>359</v>
      </c>
      <c r="C357" s="29" t="s">
        <v>146</v>
      </c>
      <c r="D357" s="29" t="s">
        <v>92</v>
      </c>
      <c r="E357" s="29" t="s">
        <v>97</v>
      </c>
      <c r="F357" s="29" t="s">
        <v>360</v>
      </c>
      <c r="G357" s="32"/>
      <c r="H357" s="32"/>
      <c r="I357" s="90">
        <f>I358</f>
        <v>1184.877</v>
      </c>
    </row>
    <row r="358" spans="1:9" s="1" customFormat="1" ht="15.75">
      <c r="A358" s="33"/>
      <c r="B358" s="110" t="s">
        <v>286</v>
      </c>
      <c r="C358" s="17" t="s">
        <v>146</v>
      </c>
      <c r="D358" s="17" t="s">
        <v>92</v>
      </c>
      <c r="E358" s="17" t="s">
        <v>97</v>
      </c>
      <c r="F358" s="17" t="s">
        <v>360</v>
      </c>
      <c r="G358" s="17" t="s">
        <v>269</v>
      </c>
      <c r="H358" s="17" t="s">
        <v>144</v>
      </c>
      <c r="I358" s="76">
        <v>1184.877</v>
      </c>
    </row>
    <row r="359" spans="1:9" s="1" customFormat="1" ht="47.25">
      <c r="A359" s="33"/>
      <c r="B359" s="62" t="s">
        <v>361</v>
      </c>
      <c r="C359" s="18" t="s">
        <v>146</v>
      </c>
      <c r="D359" s="18" t="s">
        <v>92</v>
      </c>
      <c r="E359" s="18" t="s">
        <v>97</v>
      </c>
      <c r="F359" s="18" t="s">
        <v>362</v>
      </c>
      <c r="G359" s="19"/>
      <c r="H359" s="19"/>
      <c r="I359" s="52">
        <f>SUM(I360:I362)</f>
        <v>1731.0720000000001</v>
      </c>
    </row>
    <row r="360" spans="1:9" s="1" customFormat="1" ht="15.75">
      <c r="A360" s="33"/>
      <c r="B360" s="126" t="s">
        <v>286</v>
      </c>
      <c r="C360" s="21" t="s">
        <v>146</v>
      </c>
      <c r="D360" s="21" t="s">
        <v>92</v>
      </c>
      <c r="E360" s="21" t="s">
        <v>97</v>
      </c>
      <c r="F360" s="21" t="s">
        <v>362</v>
      </c>
      <c r="G360" s="21" t="s">
        <v>269</v>
      </c>
      <c r="H360" s="21" t="s">
        <v>144</v>
      </c>
      <c r="I360" s="56">
        <v>34.7</v>
      </c>
    </row>
    <row r="361" spans="1:9" s="1" customFormat="1" ht="31.5">
      <c r="A361" s="33"/>
      <c r="B361" s="113" t="s">
        <v>287</v>
      </c>
      <c r="C361" s="15" t="s">
        <v>146</v>
      </c>
      <c r="D361" s="15" t="s">
        <v>92</v>
      </c>
      <c r="E361" s="15" t="s">
        <v>97</v>
      </c>
      <c r="F361" s="15" t="s">
        <v>362</v>
      </c>
      <c r="G361" s="15" t="s">
        <v>270</v>
      </c>
      <c r="H361" s="15" t="s">
        <v>144</v>
      </c>
      <c r="I361" s="92">
        <f>2395.8-748</f>
        <v>1647.8000000000002</v>
      </c>
    </row>
    <row r="362" spans="1:9" s="1" customFormat="1" ht="15.75">
      <c r="A362" s="33"/>
      <c r="B362" s="110" t="s">
        <v>293</v>
      </c>
      <c r="C362" s="17" t="s">
        <v>146</v>
      </c>
      <c r="D362" s="17" t="s">
        <v>92</v>
      </c>
      <c r="E362" s="17" t="s">
        <v>97</v>
      </c>
      <c r="F362" s="17" t="s">
        <v>362</v>
      </c>
      <c r="G362" s="17" t="s">
        <v>280</v>
      </c>
      <c r="H362" s="17" t="s">
        <v>144</v>
      </c>
      <c r="I362" s="76">
        <f>48.572</f>
        <v>48.572</v>
      </c>
    </row>
    <row r="363" spans="1:9" ht="15.75">
      <c r="A363" s="33"/>
      <c r="B363" s="64" t="s">
        <v>252</v>
      </c>
      <c r="C363" s="29" t="s">
        <v>146</v>
      </c>
      <c r="D363" s="29" t="s">
        <v>92</v>
      </c>
      <c r="E363" s="29" t="s">
        <v>97</v>
      </c>
      <c r="F363" s="29" t="s">
        <v>253</v>
      </c>
      <c r="G363" s="32"/>
      <c r="H363" s="32"/>
      <c r="I363" s="90">
        <f>I364</f>
        <v>214.615</v>
      </c>
    </row>
    <row r="364" spans="1:9" ht="15.75">
      <c r="A364" s="67"/>
      <c r="B364" s="64" t="s">
        <v>363</v>
      </c>
      <c r="C364" s="29" t="s">
        <v>146</v>
      </c>
      <c r="D364" s="29" t="s">
        <v>92</v>
      </c>
      <c r="E364" s="29" t="s">
        <v>97</v>
      </c>
      <c r="F364" s="29" t="s">
        <v>255</v>
      </c>
      <c r="G364" s="32"/>
      <c r="H364" s="32"/>
      <c r="I364" s="90">
        <f>I365</f>
        <v>214.615</v>
      </c>
    </row>
    <row r="365" spans="1:9" ht="63">
      <c r="A365" s="67"/>
      <c r="B365" s="64" t="s">
        <v>279</v>
      </c>
      <c r="C365" s="29" t="s">
        <v>146</v>
      </c>
      <c r="D365" s="29" t="s">
        <v>92</v>
      </c>
      <c r="E365" s="29" t="s">
        <v>97</v>
      </c>
      <c r="F365" s="29" t="s">
        <v>365</v>
      </c>
      <c r="G365" s="32"/>
      <c r="H365" s="32"/>
      <c r="I365" s="90">
        <f>I366</f>
        <v>214.615</v>
      </c>
    </row>
    <row r="366" spans="1:9" ht="16.5" thickBot="1">
      <c r="A366" s="67"/>
      <c r="B366" s="133" t="s">
        <v>257</v>
      </c>
      <c r="C366" s="17" t="s">
        <v>146</v>
      </c>
      <c r="D366" s="17" t="s">
        <v>92</v>
      </c>
      <c r="E366" s="17" t="s">
        <v>97</v>
      </c>
      <c r="F366" s="17" t="s">
        <v>365</v>
      </c>
      <c r="G366" s="17" t="s">
        <v>173</v>
      </c>
      <c r="H366" s="17" t="s">
        <v>171</v>
      </c>
      <c r="I366" s="76">
        <v>214.615</v>
      </c>
    </row>
    <row r="367" spans="1:9" ht="16.5" thickBot="1">
      <c r="A367" s="66"/>
      <c r="B367" s="190" t="s">
        <v>147</v>
      </c>
      <c r="C367" s="191"/>
      <c r="D367" s="191"/>
      <c r="E367" s="191"/>
      <c r="F367" s="191"/>
      <c r="G367" s="191"/>
      <c r="H367" s="192"/>
      <c r="I367" s="53">
        <f>I14+I347</f>
        <v>262040.80600000004</v>
      </c>
    </row>
  </sheetData>
  <sheetProtection/>
  <autoFilter ref="B12:I367"/>
  <mergeCells count="11">
    <mergeCell ref="B367:H367"/>
    <mergeCell ref="B10:I10"/>
    <mergeCell ref="F6:I6"/>
    <mergeCell ref="A15:A320"/>
    <mergeCell ref="B9:I9"/>
    <mergeCell ref="F7:I7"/>
    <mergeCell ref="F8:I8"/>
    <mergeCell ref="B2:I2"/>
    <mergeCell ref="B3:I3"/>
    <mergeCell ref="B4:I4"/>
    <mergeCell ref="F5:I5"/>
  </mergeCells>
  <printOptions horizontalCentered="1"/>
  <pageMargins left="0.83" right="0.43" top="0.57" bottom="0.56" header="0.35" footer="0.3937007874015748"/>
  <pageSetup fitToHeight="7" horizontalDpi="1200" verticalDpi="12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Брюхова</dc:creator>
  <cp:keywords/>
  <dc:description/>
  <cp:lastModifiedBy>User</cp:lastModifiedBy>
  <cp:lastPrinted>2015-10-12T08:07:07Z</cp:lastPrinted>
  <dcterms:created xsi:type="dcterms:W3CDTF">2007-11-23T13:30:05Z</dcterms:created>
  <dcterms:modified xsi:type="dcterms:W3CDTF">2015-10-12T11:00:11Z</dcterms:modified>
  <cp:category/>
  <cp:version/>
  <cp:contentType/>
  <cp:contentStatus/>
</cp:coreProperties>
</file>