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2390" windowHeight="4905" activeTab="0"/>
  </bookViews>
  <sheets>
    <sheet name="прил 7" sheetId="1" r:id="rId1"/>
  </sheets>
  <definedNames>
    <definedName name="_xlnm._FilterDatabase" localSheetId="0" hidden="1">'прил 7'!$A$13:$G$249</definedName>
    <definedName name="_xlnm.Print_Titles" localSheetId="0">'прил 7'!$14:$14</definedName>
    <definedName name="_xlnm.Print_Area" localSheetId="0">'прил 7'!$A$1:$E$251</definedName>
  </definedNames>
  <calcPr fullCalcOnLoad="1"/>
</workbook>
</file>

<file path=xl/comments1.xml><?xml version="1.0" encoding="utf-8"?>
<comments xmlns="http://schemas.openxmlformats.org/spreadsheetml/2006/main">
  <authors>
    <author>User</author>
  </authors>
  <commentList>
    <comment ref="F25" authorId="0">
      <text>
        <r>
          <rPr>
            <b/>
            <sz val="8"/>
            <rFont val="Tahoma"/>
            <family val="0"/>
          </rPr>
          <t>User:</t>
        </r>
        <r>
          <rPr>
            <sz val="8"/>
            <rFont val="Tahoma"/>
            <family val="0"/>
          </rPr>
          <t xml:space="preserve">
дош отделения в школах пр. и ауп</t>
        </r>
      </text>
    </comment>
    <comment ref="G25" authorId="0">
      <text>
        <r>
          <rPr>
            <b/>
            <sz val="8"/>
            <rFont val="Tahoma"/>
            <family val="0"/>
          </rPr>
          <t>User:</t>
        </r>
        <r>
          <rPr>
            <sz val="8"/>
            <rFont val="Tahoma"/>
            <family val="0"/>
          </rPr>
          <t xml:space="preserve">
дош отделения в школах пр. и ауп</t>
        </r>
      </text>
    </comment>
    <comment ref="F27" authorId="0">
      <text>
        <r>
          <rPr>
            <b/>
            <sz val="8"/>
            <rFont val="Tahoma"/>
            <family val="0"/>
          </rPr>
          <t>User:</t>
        </r>
        <r>
          <rPr>
            <sz val="8"/>
            <rFont val="Tahoma"/>
            <family val="0"/>
          </rPr>
          <t xml:space="preserve">
+ПЛ. И РОД ПЛАТА 3523,336 Т.Р.
</t>
        </r>
      </text>
    </comment>
    <comment ref="G27"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<sst xmlns="http://schemas.openxmlformats.org/spreadsheetml/2006/main" count="721" uniqueCount="310">
  <si>
    <t xml:space="preserve">Услуги охраны и техническое обслуживание кнопок тревожной сигнализации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</si>
  <si>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Подпрограмма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на территории МО "Город Отрадное"</t>
  </si>
  <si>
    <t>Подпрограмма "Развитие средств массовой информации на территории МО "Город Отрадное" муниципальной программы "Развитие социо-культурного пространства на территории МО "Город Отрадное"</t>
  </si>
  <si>
    <t>1202</t>
  </si>
  <si>
    <t>98 9 1010</t>
  </si>
  <si>
    <t>Расчеты за услуги по начислению и сбору платы за найм в рамках непрограммных расходов органов местного самоуправления</t>
  </si>
  <si>
    <t>от  02 декабря 2015 года №42)</t>
  </si>
  <si>
    <t>Предоставление муниципальным бюджетным учреждениям субсидий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на территории МО "Город Отрадное"</t>
  </si>
  <si>
    <t>Расходы на обеспечение деятельности муниципальных казенных учреждений в рамках подпрограммы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</si>
  <si>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Подпрограмма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</si>
  <si>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0203</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</si>
  <si>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</si>
  <si>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</si>
  <si>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Обслуживание охранной пожарной сигнализации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</si>
  <si>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1105</t>
  </si>
  <si>
    <t>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</si>
  <si>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0314</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</si>
  <si>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</si>
  <si>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Создание условий для профессионального развития и подготовки кадров в рамках программы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</si>
  <si>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</si>
  <si>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</si>
  <si>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67 5 0000</t>
  </si>
  <si>
    <t>67 5 0021</t>
  </si>
  <si>
    <t>Обеспечение деятельности Главы местной администрации</t>
  </si>
  <si>
    <t xml:space="preserve">Расходы на выплаты по оплате труда работников органов местного самоуправления в рамках обеспечения деятельности Главы местной администрации      </t>
  </si>
  <si>
    <t>Расходы на обеспечение функций органов местного самоуправления  в рамках обеспечения деятельности представительных органов муниципальных образований</t>
  </si>
  <si>
    <t>67 3 0023</t>
  </si>
  <si>
    <t>Непрограммные расходы органов местного самоуправления</t>
  </si>
  <si>
    <t>98 0 0000</t>
  </si>
  <si>
    <t>98 9 0000</t>
  </si>
  <si>
    <t>0111</t>
  </si>
  <si>
    <t>0412</t>
  </si>
  <si>
    <t>0503</t>
  </si>
  <si>
    <t xml:space="preserve">Подпрограмма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</si>
  <si>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0502</t>
  </si>
  <si>
    <t>0505</t>
  </si>
  <si>
    <t>Расходы на обеспечение деятельности муниципальных казенных учреждений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</si>
  <si>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 xml:space="preserve">Подпрограмма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</si>
  <si>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</si>
  <si>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</si>
  <si>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</si>
  <si>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</si>
  <si>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</si>
  <si>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</si>
  <si>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</si>
  <si>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</si>
  <si>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</si>
  <si>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</si>
  <si>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</si>
  <si>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t>
  </si>
  <si>
    <t>67 4 0000</t>
  </si>
  <si>
    <t>67 4 0021</t>
  </si>
  <si>
    <t>98 9 0319</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</si>
  <si>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</si>
  <si>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Подпрограмма "Молодежь города Отрадное"  муниципальной программы " Развитие социо-культурного пространства на территории МО "Город Отрадное"</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</si>
  <si>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аппаратов органов местного самоуправления</t>
  </si>
  <si>
    <t>67 4 0022</t>
  </si>
  <si>
    <t>Прочая закупка товаров, работ и услуг для обеспечения государственных (муниципальных) нужд</t>
  </si>
  <si>
    <t>67 4 0023</t>
  </si>
  <si>
    <t>Расходы на обеспечение функций органов местного самоуправления  в рамках обеспечения деятельности аппаратов органов местного самоуправления</t>
  </si>
  <si>
    <t>67 9 0000</t>
  </si>
  <si>
    <t>67 9 7133</t>
  </si>
  <si>
    <t>67 9 7134</t>
  </si>
  <si>
    <t>Непрограммные расходы</t>
  </si>
  <si>
    <t>Резервный фонд администрации муниципального образования в рамках непрограммных расходов органов местного самоуправления</t>
  </si>
  <si>
    <t>98 9 1005</t>
  </si>
  <si>
    <t>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t>
  </si>
  <si>
    <t>98 9 1003</t>
  </si>
  <si>
    <t>Оплата услуг  за размещение информации на главной странице сайта Леноблинформ в рамках непрограммных расходов органов местного самоуправления</t>
  </si>
  <si>
    <t>98 9 1042</t>
  </si>
  <si>
    <t>0310</t>
  </si>
  <si>
    <t>41 1 1200</t>
  </si>
  <si>
    <t>Поддержание в готовности источников наружного противопожарного водоснабжения, в том числе ремонт и установка новых пожарных гидрантов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</si>
  <si>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 </t>
  </si>
  <si>
    <t>Мероприятия по землеустройству и землепользованию в рамках непрограммных расходов органов местного самоуправления</t>
  </si>
  <si>
    <t>98 9 1035</t>
  </si>
  <si>
    <t>1301</t>
  </si>
  <si>
    <t>0113</t>
  </si>
  <si>
    <t>0501</t>
  </si>
  <si>
    <t>решением совета депутатов</t>
  </si>
  <si>
    <t>Наименование</t>
  </si>
  <si>
    <t/>
  </si>
  <si>
    <t>0102</t>
  </si>
  <si>
    <t>0103</t>
  </si>
  <si>
    <t>0104</t>
  </si>
  <si>
    <t>0106</t>
  </si>
  <si>
    <t>0309</t>
  </si>
  <si>
    <t>0707</t>
  </si>
  <si>
    <t>0801</t>
  </si>
  <si>
    <t>0804</t>
  </si>
  <si>
    <t>1001</t>
  </si>
  <si>
    <t>ВСЕГО</t>
  </si>
  <si>
    <t>41 5 1198</t>
  </si>
  <si>
    <t>Процентные платежи по муниципальному долгу в рамках непрограммных расходов органов местного самоуправления</t>
  </si>
  <si>
    <t>98 9 1001</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</si>
  <si>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</si>
  <si>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</si>
  <si>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</si>
  <si>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42 0 0000</t>
  </si>
  <si>
    <t>42 2 0000</t>
  </si>
  <si>
    <t>42 2 1140</t>
  </si>
  <si>
    <t>42 2 1144</t>
  </si>
  <si>
    <t>42 2 1145</t>
  </si>
  <si>
    <t>42 2 1560</t>
  </si>
  <si>
    <t>42 3 0000</t>
  </si>
  <si>
    <t xml:space="preserve">Субсидии юридическим лицам (кроме некоммерческих организаций), индивидуальным предпринимателям,  физическим лицам </t>
  </si>
  <si>
    <t>42 3 1503</t>
  </si>
  <si>
    <t>Строительство (в том числе проектирование) спортивного центра с универсальным игровым залом и плавательным бассейном в г. Отрадном в рамках непрограммных расходов органов МСУ</t>
  </si>
  <si>
    <t>42 3 1509</t>
  </si>
  <si>
    <t xml:space="preserve">Мероприятия по ремонту  дорог общего пользования в рамках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</si>
  <si>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Мероприятия по содержанию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</si>
  <si>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 xml:space="preserve">Мероприятия по ремонту дворовых территорий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</si>
  <si>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устройству тротуаров и пешеходных дорожек на территории МО "Город Отрадное"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</si>
  <si>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</si>
  <si>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42 3 0607</t>
  </si>
  <si>
    <t>42  3 0678</t>
  </si>
  <si>
    <t xml:space="preserve">Субсидии юридическим лицам на возмещение части затрат организациям, предоставляющим населению банно-прачечные услуги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</si>
  <si>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жилищного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</si>
  <si>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42 3 1017</t>
  </si>
  <si>
    <t>42 4 0000</t>
  </si>
  <si>
    <t>42 4 0679</t>
  </si>
  <si>
    <t xml:space="preserve">Осуществление мероприятий по содержанию уличного освещения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</si>
  <si>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42 4 1561</t>
  </si>
  <si>
    <t>42 4 1562</t>
  </si>
  <si>
    <t>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t>
  </si>
  <si>
    <t>Мероприятия в области жилищного хозяйства в рамках непрограммных расходов органов местного самоуправления</t>
  </si>
  <si>
    <t>98 9 1500</t>
  </si>
  <si>
    <t>98 9 8056</t>
  </si>
  <si>
    <t>от  03 декабря 2014 г. №26</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</si>
  <si>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</si>
  <si>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стадиона с искусственным покрытием в г.Отрадное в рамках непрограммных расходов органов местного самоуправления</t>
  </si>
  <si>
    <t>98 9 8057</t>
  </si>
  <si>
    <t xml:space="preserve">Подпрограмма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</si>
  <si>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42 5 0000</t>
  </si>
  <si>
    <t>Обеспечение проживающих в поселении и нуждающихся в жилых помещениях отдельных категорий граждан жилыми помещениями в рамках подпрограммы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</si>
  <si>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42 5 8052</t>
  </si>
  <si>
    <t>42 1 9602</t>
  </si>
  <si>
    <t>42 1 9502</t>
  </si>
  <si>
    <t>42 1 8051</t>
  </si>
  <si>
    <t>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</si>
  <si>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Мероприятия по оплате стоимости превышения общей площади расселяемых жилых помещений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</si>
  <si>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r>
      <t xml:space="preserve">Капитальный ремонт и ремонт дворовых территорий многоквартирных домов, проездов к дворовым территориям многоквартирных дворов </t>
    </r>
    <r>
      <rPr>
        <b/>
        <sz val="12"/>
        <rFont val="Arial"/>
        <family val="2"/>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</si>
  <si>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42 2 7013</t>
  </si>
  <si>
    <r>
      <t xml:space="preserve">Капитальный ремонт и ремонт автомобильных дорог общего пользования местного значения, имеющих приоритетный социально значимый характер </t>
    </r>
    <r>
      <rPr>
        <b/>
        <sz val="12"/>
        <rFont val="Arial"/>
        <family val="2"/>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</si>
  <si>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42 2 7420</t>
  </si>
  <si>
    <t>42 2 7203</t>
  </si>
  <si>
    <t>41 5 7036</t>
  </si>
  <si>
    <t>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</si>
  <si>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98 9 1007</t>
  </si>
  <si>
    <t>830</t>
  </si>
  <si>
    <t xml:space="preserve">Исполнение судебных актов, вступивших в законную силу, по искам к муниципальному образованию в рамках непрограммных расходов органов местного самоуправления </t>
  </si>
  <si>
    <t>Исполнение судебных актов</t>
  </si>
  <si>
    <t>98 9 1309</t>
  </si>
  <si>
    <t>Капитальный ремонт и ремонт автомобильных дорог общего пользования местного значения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</si>
  <si>
    <t>42 2 7014</t>
  </si>
  <si>
    <t>42 3 7078</t>
  </si>
  <si>
    <t xml:space="preserve">Мероприятия на подготовку и проведение мероприятий посвященных Дню образования Ленинградской области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 </t>
  </si>
  <si>
    <t>Расходы за счет субсидий на оказание  поддержки гражданам, пострадавшим в результате пожара муниципального жилого фонда в рамках подпрограммы "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</si>
  <si>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42 5 7080</t>
  </si>
  <si>
    <t>41 1 7203</t>
  </si>
  <si>
    <t>Капитальный ремонт объектов культуры  МО «Город Отрадное»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</si>
  <si>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41 5 7035</t>
  </si>
  <si>
    <t>98 9 1041</t>
  </si>
  <si>
    <t>Информирование жителей  в СМИ о развитии муниципального образования в рамках непрограммных расходов органов местного самоуправления</t>
  </si>
  <si>
    <t>98 9 1535</t>
  </si>
  <si>
    <t>Расходы на прочие мероприятия по благоустройству в рамках непрограммных расходов органов местного самоуправления</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</si>
  <si>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</si>
  <si>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98 9 7202</t>
  </si>
  <si>
    <t>Муниципальная программа "Развитие и поддержка малого и среднего предпринимательства на территории МО "Город Отрадное"</t>
  </si>
  <si>
    <t>81 0 0000</t>
  </si>
  <si>
    <t>Подпрограмма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</si>
  <si>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81 1 0000</t>
  </si>
  <si>
    <t>Обеспечение и организация мероприятий в рамках  подпрограммы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</si>
  <si>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81 1 1459</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</si>
  <si>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муниципального образования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</si>
  <si>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42 3 7020</t>
  </si>
  <si>
    <t>67 3 0022</t>
  </si>
  <si>
    <t>67 1 0021</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</si>
  <si>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 в рамках непрограммных расходов органов местного самоуправления</t>
  </si>
  <si>
    <t xml:space="preserve">Организация и осуществление прочих мероприятий по благоустройству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</si>
  <si>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42 4 1564</t>
  </si>
  <si>
    <t>43 0 0000</t>
  </si>
  <si>
    <t>43 1 000</t>
  </si>
  <si>
    <t>43 1 1337</t>
  </si>
  <si>
    <t>43 1 1342</t>
  </si>
  <si>
    <t>98 9 9601</t>
  </si>
  <si>
    <t>98 9 9604</t>
  </si>
  <si>
    <t>98 9 9605</t>
  </si>
  <si>
    <t>98 9 9609</t>
  </si>
  <si>
    <t>98 9 9610</t>
  </si>
  <si>
    <t>Организация мероприятий по содержанию ЕДДС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</si>
  <si>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43 1 1350</t>
  </si>
  <si>
    <t>43 2 0000</t>
  </si>
  <si>
    <t>43 2 1344</t>
  </si>
  <si>
    <t>43 2 1347</t>
  </si>
  <si>
    <t>43 2 1348</t>
  </si>
  <si>
    <t>43 3 0000</t>
  </si>
  <si>
    <t>44 0 0000</t>
  </si>
  <si>
    <t>44 0 1018</t>
  </si>
  <si>
    <t>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</si>
  <si>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98 9 5118</t>
  </si>
  <si>
    <t>98 9 0348</t>
  </si>
  <si>
    <t>98 9 1011</t>
  </si>
  <si>
    <t>Расчеты за услуги по начислению и выплате муниципальных субсидий в рамках непрограммных расходов органов местного самоуправления</t>
  </si>
  <si>
    <t>98 9 1040</t>
  </si>
  <si>
    <t>Оплата услуг  по осуществлению регистрации граждан, проживающих в муниципальном жилом фонде, в рамках непрограммных расходов органов местного самоуправления</t>
  </si>
  <si>
    <t>98 9 1031</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</si>
  <si>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t>
  </si>
  <si>
    <t>98 9 1100</t>
  </si>
  <si>
    <t>Проектирование схем генеральных планов поселений в рамках  непрограммных расходов органов местного самоуправления</t>
  </si>
  <si>
    <t>98 9 8045</t>
  </si>
  <si>
    <t xml:space="preserve">Организация и осуществление мероприятий  по содержанию мест захоронений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</si>
  <si>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42 4 1565</t>
  </si>
  <si>
    <t>Организация и осуществление мероприятий  по обустройству детских и спортивных площадок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t>
  </si>
  <si>
    <t>42 4 1566</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</si>
  <si>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</si>
  <si>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42 1 0000</t>
  </si>
  <si>
    <t>410</t>
  </si>
  <si>
    <t>240</t>
  </si>
  <si>
    <t>110</t>
  </si>
  <si>
    <t>120</t>
  </si>
  <si>
    <t>850</t>
  </si>
  <si>
    <t>610</t>
  </si>
  <si>
    <t>320</t>
  </si>
  <si>
    <t>98 9 1550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</si>
  <si>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</si>
  <si>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</si>
  <si>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</si>
  <si>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</si>
  <si>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</si>
  <si>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</si>
  <si>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</si>
  <si>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</si>
  <si>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</si>
  <si>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</si>
  <si>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</si>
  <si>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</si>
  <si>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</si>
  <si>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t>
  </si>
  <si>
    <t>Осуществление части полномочий поселений в сфере архитектуры и градостроительства в рамках непрограммных расходов органов местного самоуправления</t>
  </si>
  <si>
    <t>Осуществление части полномочий поселений по формированию, утверждению, исполнению и контролю за исполнением бюджета в рамках непрограммных расходов органов местного самоуправления</t>
  </si>
  <si>
    <t>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</si>
  <si>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t>
  </si>
  <si>
    <t xml:space="preserve"> на 2015 год</t>
  </si>
  <si>
    <t>МО "Город Отрадное" третьего созыва</t>
  </si>
  <si>
    <t>Разработка и проверка достоверности проектно-сметной документации  по реализации мероприятий проекта "Безопасный город"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</si>
  <si>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43 3 1350</t>
  </si>
  <si>
    <t>Установка и обслуживание системы видеонаблюдения на территории муниципальных учреждений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</si>
  <si>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43 3 1351</t>
  </si>
  <si>
    <t>43 3 11351</t>
  </si>
  <si>
    <t>Расходы на выплаты персоналу казенных учреждений</t>
  </si>
  <si>
    <t xml:space="preserve">Организация и осуществление мероприятий  по ликвидации несанкционированных свалок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</si>
  <si>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41 5 0000</t>
  </si>
  <si>
    <t>41 0 0000</t>
  </si>
  <si>
    <t xml:space="preserve">Подпрограмма "Развитие культуры на территории МО "Город Отрадное" муниципальной программы " Развитие социо-культурного пространства  МО "Город Отрадное" </t>
  </si>
  <si>
    <t>Организация и проведение мероприятий в МКУ "Отрадненская городская библиотека"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</si>
  <si>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41 1 0000</t>
  </si>
  <si>
    <t>41 1 1199</t>
  </si>
  <si>
    <t>Организация и проведение мероприятий в МБУК "КЦ "Фортуна"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</si>
  <si>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Субсидии на возмещение части затрат организациям, предоставляющим услуги по вывозу ТБО,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</si>
  <si>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Организация и проведение мероприятий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</si>
  <si>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41 1 1203</t>
  </si>
  <si>
    <t>41 2 0000</t>
  </si>
  <si>
    <t>41 2 1044</t>
  </si>
  <si>
    <t>Мероприятия по организации временного трудоустройства несовершеннолетних граждан в возрасте от 14 до 18 лет в свободное от учебы время в рамках подпрограммы "Молодежь города Отрадное" муниципальной программы "Развитие социо-культурного пространства МО "Город Отрадное"</t>
  </si>
  <si>
    <t>Организация и проведение мероприятий в рамках подпрограммы "Молодежь города Отрадное" муниципальной программы "Развитие социо-культурного пространства МО "Город Отрадное"</t>
  </si>
  <si>
    <t>41 2 1045</t>
  </si>
  <si>
    <t>41 3 0000</t>
  </si>
  <si>
    <t>Организация и проведение мероприятий в МБУК "КЦ "Фортуна" в рамках подпрограммы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</si>
  <si>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41 3 1201</t>
  </si>
  <si>
    <t>41 4 0000</t>
  </si>
  <si>
    <t>41 4 0025</t>
  </si>
  <si>
    <t>41 4 1202</t>
  </si>
  <si>
    <t>Оснащение оборудованием муниципальных бюджетных учреждений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</si>
  <si>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41 5 0024</t>
  </si>
  <si>
    <t>Предоставление муниципальным бюджетным и автономным учреждениям субсидий в рамках подпрограммы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</si>
  <si>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41 5 0025</t>
  </si>
  <si>
    <t>41 5 1197</t>
  </si>
  <si>
    <t>Оснащение оборудованием муниципальных бюджетных учреждений культуры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</si>
  <si>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Мероприятия по капитальному ремонту помещений  МБУК  "КЦ"Фортуна"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</si>
  <si>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</si>
  <si>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42 3 1563</t>
  </si>
  <si>
    <t xml:space="preserve">Мероприятия в области коммунального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</si>
  <si>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42 3 0024</t>
  </si>
  <si>
    <t xml:space="preserve"> 42 3 0024</t>
  </si>
  <si>
    <t>Закупка товаров, работ, услуг в целях капитального ремонта государственного (муниципального) имущества</t>
  </si>
  <si>
    <t>Доплаты к пенсиям муниципальных служащих в рамках непрограммных расходов органов местного самоуправления</t>
  </si>
  <si>
    <t>98 9 0308</t>
  </si>
  <si>
    <t>а также по разделам и подразделам классификации расходов бюджетов</t>
  </si>
  <si>
    <t>Рп ПР</t>
  </si>
  <si>
    <t>Обеспечение деятельности органов местного самоуправления</t>
  </si>
  <si>
    <t>67 0 0000</t>
  </si>
  <si>
    <t>Обеспечение деятельности высшего должностного лица муниципального образования</t>
  </si>
  <si>
    <t>67 1 0000</t>
  </si>
  <si>
    <t xml:space="preserve">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t>
  </si>
  <si>
    <t>67 3 0000</t>
  </si>
  <si>
    <t>Обеспечение деятельности представительных органов муниципальных образований</t>
  </si>
  <si>
    <t>Расходы на выплаты по оплате труда работников органов местного самоуправления в рамках обеспечения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</si>
  <si>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</si>
  <si>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</si>
  <si>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0409</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</si>
  <si>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</si>
  <si>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</si>
  <si>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</si>
  <si>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</si>
  <si>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</si>
  <si>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 xml:space="preserve">Мероприятия на проведение капитального ремонта (ремонта) общего имущества многоквартирных домов муниципального жилищного фонда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</si>
  <si>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</si>
  <si>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42 3 8216</t>
  </si>
  <si>
    <t>42 3 8218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</si>
</sst>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
    <numFmt numFmtId="170" formatCode="#,##0.00&quot;р.&quot;"/>
    <numFmt numFmtId="171" formatCode="0.0"/>
    <numFmt numFmtId="172" formatCode="0.00000"/>
    <numFmt numFmtId="173" formatCode="0.0000"/>
    <numFmt numFmtId="174" formatCode="0.000"/>
  </numFmts>
  <fonts count="40">
    <font>
      <sz val="10"/>
      <name val="Arial Cyr"/>
      <family val="0"/>
    </font>
    <font>
      <b/>
      <sz val="12"/>
      <name val="Arial Cyr"/>
      <family val="0"/>
    </font>
    <font>
      <b/>
      <i/>
      <sz val="12"/>
      <name val="Arial Cyr"/>
      <family val="0"/>
    </font>
    <font>
      <sz val="12"/>
      <name val="Arial Cyr"/>
      <family val="0"/>
    </font>
    <font>
      <sz val="14"/>
      <name val="Times New Roman"/>
      <family val="1"/>
    </font>
    <font>
      <b/>
      <sz val="16"/>
      <name val="Times New Roman"/>
      <family val="1"/>
    </font>
    <font>
      <sz val="12"/>
      <name val="Arial"/>
      <family val="2"/>
    </font>
    <font>
      <u val="single"/>
      <sz val="10"/>
      <color indexed="12"/>
      <name val="Arial Cyr"/>
      <family val="0"/>
    </font>
    <font>
      <u val="single"/>
      <sz val="10"/>
      <color indexed="36"/>
      <name val="Arial Cyr"/>
      <family val="0"/>
    </font>
    <font>
      <b/>
      <sz val="14"/>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sz val="12"/>
      <name val="Arial"/>
      <family val="2"/>
    </font>
    <font>
      <b/>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color indexed="63"/>
      </top>
      <bottom style="hair"/>
    </border>
    <border>
      <left style="hair"/>
      <right style="hair"/>
      <top style="thin"/>
      <bottom style="hair"/>
    </border>
    <border>
      <left>
        <color indexed="63"/>
      </left>
      <right style="hair"/>
      <top style="thin"/>
      <bottom>
        <color indexed="63"/>
      </bottom>
    </border>
    <border>
      <left style="hair"/>
      <right style="hair"/>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hair"/>
      <top style="thin"/>
      <bottom style="thin"/>
    </border>
    <border>
      <left style="hair"/>
      <right style="hair"/>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hair"/>
    </border>
    <border>
      <left>
        <color indexed="63"/>
      </left>
      <right style="hair"/>
      <top style="thin"/>
      <bottom style="hair"/>
    </border>
    <border>
      <left style="medium"/>
      <right style="medium"/>
      <top style="medium"/>
      <bottom style="mediu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hair"/>
      <bottom style="thin"/>
    </border>
    <border>
      <left style="thin"/>
      <right style="hair"/>
      <top>
        <color indexed="63"/>
      </top>
      <bottom style="hair"/>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medium"/>
      <right style="hair"/>
      <top style="thin"/>
      <bottom style="thin"/>
    </border>
    <border>
      <left style="thin"/>
      <right style="hair"/>
      <top style="thin"/>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style="thin"/>
      <bottom style="thin"/>
    </border>
    <border>
      <left>
        <color indexed="63"/>
      </left>
      <right>
        <color indexed="63"/>
      </right>
      <top style="thin"/>
      <bottom>
        <color indexed="63"/>
      </bottom>
    </border>
    <border>
      <left>
        <color indexed="63"/>
      </left>
      <right style="hair"/>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style="hair"/>
    </border>
    <border>
      <left style="thin"/>
      <right>
        <color indexed="63"/>
      </right>
      <top style="thin"/>
      <bottom style="hair"/>
    </border>
    <border>
      <left style="thin"/>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style="hair"/>
      <right>
        <color indexed="63"/>
      </right>
      <top>
        <color indexed="63"/>
      </top>
      <bottom style="hair"/>
    </border>
    <border>
      <left style="hair"/>
      <right style="hair"/>
      <top>
        <color indexed="63"/>
      </top>
      <bottom style="thin"/>
    </border>
    <border>
      <left style="hair"/>
      <right>
        <color indexed="63"/>
      </right>
      <top style="thin"/>
      <bottom style="hair"/>
    </border>
    <border>
      <left style="medium"/>
      <right style="thin"/>
      <top style="thin"/>
      <bottom style="thin"/>
    </border>
    <border>
      <left style="medium"/>
      <right style="thin"/>
      <top style="thin"/>
      <bottom>
        <color indexed="63"/>
      </bottom>
    </border>
    <border>
      <left style="medium"/>
      <right style="thin"/>
      <top style="hair"/>
      <bottom>
        <color indexed="63"/>
      </bottom>
    </border>
    <border>
      <left style="medium"/>
      <right style="thin"/>
      <top style="hair"/>
      <bottom style="thin"/>
    </border>
    <border>
      <left style="medium"/>
      <right style="thin"/>
      <top>
        <color indexed="63"/>
      </top>
      <bottom>
        <color indexed="63"/>
      </bottom>
    </border>
    <border>
      <left style="thin"/>
      <right style="hair"/>
      <top>
        <color indexed="63"/>
      </top>
      <bottom style="thin"/>
    </border>
    <border>
      <left style="medium"/>
      <right style="thin"/>
      <top style="thin"/>
      <bottom style="hair"/>
    </border>
    <border>
      <left>
        <color indexed="63"/>
      </left>
      <right style="hair"/>
      <top>
        <color indexed="63"/>
      </top>
      <bottom style="thin"/>
    </border>
    <border>
      <left style="medium"/>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248">
    <xf numFmtId="0" fontId="0" fillId="0" borderId="0" xfId="0" applyAlignment="1">
      <alignment/>
    </xf>
    <xf numFmtId="0" fontId="0" fillId="0" borderId="0" xfId="0" applyFill="1" applyAlignment="1">
      <alignment/>
    </xf>
    <xf numFmtId="168" fontId="1" fillId="0" borderId="10" xfId="0" applyNumberFormat="1" applyFont="1" applyFill="1" applyBorder="1" applyAlignment="1">
      <alignment horizontal="right"/>
    </xf>
    <xf numFmtId="49" fontId="1" fillId="0" borderId="11" xfId="0" applyNumberFormat="1" applyFont="1" applyFill="1" applyBorder="1" applyAlignment="1">
      <alignment horizontal="center" wrapText="1"/>
    </xf>
    <xf numFmtId="168" fontId="1" fillId="0" borderId="11" xfId="0" applyNumberFormat="1" applyFont="1" applyFill="1" applyBorder="1" applyAlignment="1">
      <alignment horizontal="right"/>
    </xf>
    <xf numFmtId="49" fontId="2"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168" fontId="1" fillId="0" borderId="13" xfId="0" applyNumberFormat="1" applyFont="1" applyFill="1" applyBorder="1" applyAlignment="1">
      <alignment horizontal="right"/>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168" fontId="3" fillId="0" borderId="16" xfId="0" applyNumberFormat="1" applyFont="1" applyFill="1" applyBorder="1" applyAlignment="1">
      <alignment horizontal="right"/>
    </xf>
    <xf numFmtId="49" fontId="3" fillId="0" borderId="17" xfId="0" applyNumberFormat="1" applyFont="1" applyFill="1" applyBorder="1" applyAlignment="1">
      <alignment horizontal="left" wrapText="1"/>
    </xf>
    <xf numFmtId="49" fontId="3" fillId="0" borderId="18" xfId="0" applyNumberFormat="1" applyFont="1" applyFill="1" applyBorder="1" applyAlignment="1">
      <alignment horizontal="center" wrapText="1"/>
    </xf>
    <xf numFmtId="168" fontId="3" fillId="0" borderId="18" xfId="0" applyNumberFormat="1" applyFont="1" applyFill="1" applyBorder="1" applyAlignment="1">
      <alignment horizontal="right"/>
    </xf>
    <xf numFmtId="49" fontId="3" fillId="0" borderId="11"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168" fontId="1" fillId="0" borderId="21" xfId="0" applyNumberFormat="1" applyFont="1" applyFill="1" applyBorder="1" applyAlignment="1">
      <alignment horizontal="right"/>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2" fillId="0" borderId="22"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168" fontId="1" fillId="0" borderId="23" xfId="0" applyNumberFormat="1" applyFont="1" applyFill="1" applyBorder="1" applyAlignment="1">
      <alignment horizontal="right"/>
    </xf>
    <xf numFmtId="49" fontId="3" fillId="0" borderId="24" xfId="0" applyNumberFormat="1" applyFont="1" applyFill="1" applyBorder="1" applyAlignment="1">
      <alignment horizontal="left" wrapText="1"/>
    </xf>
    <xf numFmtId="49" fontId="3" fillId="0" borderId="25" xfId="0" applyNumberFormat="1" applyFont="1" applyFill="1" applyBorder="1" applyAlignment="1">
      <alignment horizontal="center" wrapText="1"/>
    </xf>
    <xf numFmtId="168" fontId="3" fillId="0" borderId="11" xfId="0" applyNumberFormat="1" applyFont="1" applyFill="1" applyBorder="1" applyAlignment="1">
      <alignment horizontal="right"/>
    </xf>
    <xf numFmtId="49" fontId="1" fillId="0" borderId="26"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168" fontId="3" fillId="0" borderId="27" xfId="0" applyNumberFormat="1" applyFont="1" applyFill="1" applyBorder="1" applyAlignment="1">
      <alignment horizontal="right"/>
    </xf>
    <xf numFmtId="168" fontId="3" fillId="0" borderId="28" xfId="0" applyNumberFormat="1" applyFont="1" applyFill="1" applyBorder="1" applyAlignment="1">
      <alignment horizontal="right"/>
    </xf>
    <xf numFmtId="168" fontId="3" fillId="0" borderId="29" xfId="0" applyNumberFormat="1" applyFont="1" applyFill="1" applyBorder="1" applyAlignment="1">
      <alignment horizontal="right"/>
    </xf>
    <xf numFmtId="168" fontId="1" fillId="22" borderId="13" xfId="0" applyNumberFormat="1" applyFont="1" applyFill="1" applyBorder="1" applyAlignment="1">
      <alignment horizontal="right"/>
    </xf>
    <xf numFmtId="49" fontId="2" fillId="0" borderId="25"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168" fontId="1" fillId="0" borderId="27" xfId="0" applyNumberFormat="1" applyFont="1" applyFill="1" applyBorder="1" applyAlignment="1">
      <alignment horizontal="right"/>
    </xf>
    <xf numFmtId="168" fontId="1" fillId="4" borderId="11" xfId="0" applyNumberFormat="1" applyFont="1" applyFill="1" applyBorder="1" applyAlignment="1">
      <alignment horizontal="right"/>
    </xf>
    <xf numFmtId="49" fontId="1" fillId="4" borderId="11" xfId="0" applyNumberFormat="1" applyFont="1" applyFill="1" applyBorder="1" applyAlignment="1">
      <alignment horizontal="center" wrapText="1"/>
    </xf>
    <xf numFmtId="168" fontId="1" fillId="22" borderId="11" xfId="0" applyNumberFormat="1" applyFont="1" applyFill="1" applyBorder="1" applyAlignment="1">
      <alignment horizontal="right"/>
    </xf>
    <xf numFmtId="49" fontId="3" fillId="0" borderId="18" xfId="0" applyNumberFormat="1" applyFont="1" applyFill="1" applyBorder="1" applyAlignment="1">
      <alignment horizontal="center" wrapText="1"/>
    </xf>
    <xf numFmtId="49" fontId="2" fillId="4" borderId="11" xfId="0" applyNumberFormat="1" applyFont="1" applyFill="1" applyBorder="1" applyAlignment="1">
      <alignment horizontal="center"/>
    </xf>
    <xf numFmtId="49" fontId="1" fillId="4" borderId="11" xfId="0" applyNumberFormat="1" applyFont="1" applyFill="1" applyBorder="1" applyAlignment="1">
      <alignment horizontal="center"/>
    </xf>
    <xf numFmtId="49" fontId="1" fillId="0" borderId="13" xfId="0" applyNumberFormat="1" applyFont="1" applyFill="1" applyBorder="1" applyAlignment="1">
      <alignment horizontal="center" wrapText="1"/>
    </xf>
    <xf numFmtId="49" fontId="3" fillId="0" borderId="30" xfId="0" applyNumberFormat="1" applyFont="1" applyFill="1" applyBorder="1" applyAlignment="1">
      <alignment horizontal="left" wrapText="1"/>
    </xf>
    <xf numFmtId="49" fontId="3" fillId="0" borderId="19"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3" fillId="0" borderId="10" xfId="0" applyNumberFormat="1" applyFont="1" applyFill="1" applyBorder="1" applyAlignment="1">
      <alignment horizontal="center" wrapText="1"/>
    </xf>
    <xf numFmtId="0" fontId="3" fillId="0" borderId="17"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3" fillId="0" borderId="31" xfId="0" applyNumberFormat="1" applyFont="1" applyFill="1" applyBorder="1" applyAlignment="1">
      <alignment horizontal="left" wrapText="1"/>
    </xf>
    <xf numFmtId="49" fontId="3"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7" xfId="0" applyNumberFormat="1" applyFont="1" applyFill="1" applyBorder="1" applyAlignment="1">
      <alignment horizontal="left" wrapText="1"/>
    </xf>
    <xf numFmtId="0" fontId="12" fillId="20" borderId="32" xfId="0" applyFont="1" applyFill="1" applyBorder="1" applyAlignment="1">
      <alignment horizontal="center" vertical="center" wrapText="1"/>
    </xf>
    <xf numFmtId="0" fontId="13" fillId="20" borderId="33" xfId="0" applyFont="1" applyFill="1" applyBorder="1" applyAlignment="1">
      <alignment horizontal="center" vertical="center" wrapText="1"/>
    </xf>
    <xf numFmtId="0" fontId="14" fillId="20" borderId="33" xfId="0" applyFont="1" applyFill="1" applyBorder="1" applyAlignment="1">
      <alignment horizontal="center" vertical="center" wrapText="1"/>
    </xf>
    <xf numFmtId="0" fontId="15" fillId="20" borderId="34" xfId="0" applyFont="1" applyFill="1" applyBorder="1" applyAlignment="1">
      <alignment horizontal="center" vertical="center" wrapText="1"/>
    </xf>
    <xf numFmtId="168" fontId="1" fillId="22" borderId="21" xfId="0" applyNumberFormat="1" applyFont="1" applyFill="1" applyBorder="1" applyAlignment="1">
      <alignment horizontal="right" wrapText="1"/>
    </xf>
    <xf numFmtId="168" fontId="1" fillId="22" borderId="35" xfId="0" applyNumberFormat="1" applyFont="1" applyFill="1" applyBorder="1" applyAlignment="1">
      <alignment horizontal="right"/>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1" fillId="0" borderId="35" xfId="0" applyNumberFormat="1" applyFont="1" applyFill="1" applyBorder="1" applyAlignment="1">
      <alignment horizontal="right"/>
    </xf>
    <xf numFmtId="49" fontId="1" fillId="4" borderId="13" xfId="0" applyNumberFormat="1" applyFont="1" applyFill="1" applyBorder="1" applyAlignment="1">
      <alignment horizontal="center" wrapText="1"/>
    </xf>
    <xf numFmtId="49" fontId="2" fillId="4" borderId="12" xfId="0" applyNumberFormat="1" applyFont="1" applyFill="1" applyBorder="1" applyAlignment="1">
      <alignment horizontal="center" wrapText="1"/>
    </xf>
    <xf numFmtId="168" fontId="1" fillId="4" borderId="13"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3" fillId="0" borderId="36" xfId="0" applyNumberFormat="1" applyFont="1" applyFill="1" applyBorder="1" applyAlignment="1">
      <alignment horizontal="right"/>
    </xf>
    <xf numFmtId="168" fontId="3" fillId="0" borderId="37"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168" fontId="3" fillId="0" borderId="16" xfId="0" applyNumberFormat="1" applyFont="1" applyFill="1" applyBorder="1" applyAlignment="1">
      <alignment horizontal="right" wrapText="1"/>
    </xf>
    <xf numFmtId="49" fontId="2" fillId="22" borderId="21" xfId="0" applyNumberFormat="1" applyFont="1" applyFill="1" applyBorder="1" applyAlignment="1">
      <alignment horizontal="center"/>
    </xf>
    <xf numFmtId="49" fontId="2" fillId="4" borderId="21" xfId="0" applyNumberFormat="1" applyFont="1" applyFill="1" applyBorder="1" applyAlignment="1">
      <alignment horizontal="center"/>
    </xf>
    <xf numFmtId="49" fontId="3" fillId="4" borderId="21" xfId="0" applyNumberFormat="1" applyFont="1" applyFill="1" applyBorder="1" applyAlignment="1">
      <alignment horizontal="center"/>
    </xf>
    <xf numFmtId="49" fontId="2" fillId="22" borderId="21" xfId="0" applyNumberFormat="1" applyFont="1" applyFill="1" applyBorder="1" applyAlignment="1">
      <alignment horizontal="center" wrapText="1"/>
    </xf>
    <xf numFmtId="49" fontId="6" fillId="22" borderId="21" xfId="0" applyNumberFormat="1" applyFont="1" applyFill="1" applyBorder="1" applyAlignment="1">
      <alignment horizontal="center" vertical="top"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49" fontId="2" fillId="4" borderId="25" xfId="0" applyNumberFormat="1" applyFont="1" applyFill="1" applyBorder="1" applyAlignment="1">
      <alignment horizontal="center" wrapText="1"/>
    </xf>
    <xf numFmtId="49" fontId="1" fillId="4" borderId="21" xfId="0" applyNumberFormat="1" applyFont="1" applyFill="1" applyBorder="1" applyAlignment="1">
      <alignment horizontal="center" wrapText="1"/>
    </xf>
    <xf numFmtId="49" fontId="2" fillId="4" borderId="20" xfId="0" applyNumberFormat="1" applyFont="1" applyFill="1" applyBorder="1" applyAlignment="1">
      <alignment horizontal="center" wrapText="1"/>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3" fillId="0" borderId="18" xfId="0" applyNumberFormat="1" applyFont="1" applyFill="1" applyBorder="1" applyAlignment="1">
      <alignment horizontal="right" wrapText="1"/>
    </xf>
    <xf numFmtId="168" fontId="3" fillId="0" borderId="29" xfId="0" applyNumberFormat="1" applyFont="1" applyFill="1" applyBorder="1" applyAlignment="1">
      <alignment horizontal="right" wrapText="1"/>
    </xf>
    <xf numFmtId="49" fontId="3" fillId="22" borderId="21" xfId="0" applyNumberFormat="1" applyFont="1" applyFill="1" applyBorder="1" applyAlignment="1">
      <alignment horizontal="center" wrapText="1"/>
    </xf>
    <xf numFmtId="168" fontId="1" fillId="22" borderId="21" xfId="0" applyNumberFormat="1" applyFont="1" applyFill="1" applyBorder="1" applyAlignment="1">
      <alignment horizontal="right" wrapText="1"/>
    </xf>
    <xf numFmtId="168" fontId="9" fillId="0" borderId="26" xfId="0" applyNumberFormat="1" applyFont="1" applyFill="1" applyBorder="1" applyAlignment="1">
      <alignment horizontal="right"/>
    </xf>
    <xf numFmtId="49" fontId="9" fillId="0" borderId="26" xfId="0" applyNumberFormat="1" applyFont="1" applyFill="1" applyBorder="1" applyAlignment="1">
      <alignment horizontal="left" wrapText="1"/>
    </xf>
    <xf numFmtId="49" fontId="1" fillId="4" borderId="38" xfId="0" applyNumberFormat="1" applyFont="1" applyFill="1" applyBorder="1" applyAlignment="1">
      <alignment horizontal="left" wrapText="1"/>
    </xf>
    <xf numFmtId="0" fontId="1" fillId="22" borderId="39" xfId="0" applyNumberFormat="1" applyFont="1" applyFill="1" applyBorder="1" applyAlignment="1">
      <alignment horizontal="left" wrapText="1"/>
    </xf>
    <xf numFmtId="0" fontId="1" fillId="0" borderId="39" xfId="0" applyNumberFormat="1" applyFont="1" applyFill="1" applyBorder="1" applyAlignment="1">
      <alignment horizontal="left" wrapText="1"/>
    </xf>
    <xf numFmtId="49" fontId="1" fillId="22" borderId="39" xfId="0" applyNumberFormat="1" applyFont="1" applyFill="1" applyBorder="1" applyAlignment="1">
      <alignment horizontal="left" wrapText="1"/>
    </xf>
    <xf numFmtId="49" fontId="3" fillId="0" borderId="22" xfId="0" applyNumberFormat="1" applyFont="1" applyFill="1" applyBorder="1" applyAlignment="1">
      <alignment horizontal="center" wrapText="1"/>
    </xf>
    <xf numFmtId="168" fontId="3" fillId="0" borderId="23" xfId="0" applyNumberFormat="1" applyFont="1" applyFill="1" applyBorder="1" applyAlignment="1">
      <alignment horizontal="right"/>
    </xf>
    <xf numFmtId="168" fontId="3" fillId="0" borderId="40" xfId="0" applyNumberFormat="1" applyFont="1" applyFill="1" applyBorder="1" applyAlignment="1">
      <alignment horizontal="right"/>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xf>
    <xf numFmtId="0" fontId="1" fillId="0" borderId="43" xfId="0" applyNumberFormat="1" applyFont="1" applyFill="1" applyBorder="1" applyAlignment="1">
      <alignment horizontal="left" wrapText="1"/>
    </xf>
    <xf numFmtId="168" fontId="1" fillId="0" borderId="40" xfId="0" applyNumberFormat="1" applyFont="1" applyFill="1" applyBorder="1" applyAlignment="1">
      <alignment horizontal="right"/>
    </xf>
    <xf numFmtId="168" fontId="3" fillId="0" borderId="44" xfId="0" applyNumberFormat="1" applyFont="1" applyFill="1" applyBorder="1" applyAlignment="1">
      <alignment horizontal="right"/>
    </xf>
    <xf numFmtId="49" fontId="1" fillId="4" borderId="45" xfId="0" applyNumberFormat="1" applyFont="1" applyFill="1" applyBorder="1" applyAlignment="1">
      <alignment horizontal="left" wrapText="1"/>
    </xf>
    <xf numFmtId="0" fontId="1" fillId="22" borderId="45" xfId="0" applyNumberFormat="1" applyFont="1" applyFill="1" applyBorder="1" applyAlignment="1">
      <alignment horizontal="left" wrapText="1"/>
    </xf>
    <xf numFmtId="170" fontId="1" fillId="22" borderId="45" xfId="0" applyNumberFormat="1" applyFont="1" applyFill="1" applyBorder="1" applyAlignment="1">
      <alignment horizontal="left" wrapText="1"/>
    </xf>
    <xf numFmtId="0" fontId="3" fillId="0" borderId="23" xfId="0" applyNumberFormat="1" applyFont="1" applyFill="1" applyBorder="1" applyAlignment="1">
      <alignment horizontal="center"/>
    </xf>
    <xf numFmtId="49" fontId="3" fillId="0" borderId="23" xfId="0" applyNumberFormat="1" applyFont="1" applyFill="1" applyBorder="1" applyAlignment="1">
      <alignment horizontal="center"/>
    </xf>
    <xf numFmtId="168" fontId="1" fillId="0" borderId="46" xfId="0" applyNumberFormat="1" applyFont="1" applyFill="1" applyBorder="1" applyAlignment="1">
      <alignment horizontal="right"/>
    </xf>
    <xf numFmtId="49" fontId="3" fillId="0" borderId="22"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47" xfId="0" applyNumberFormat="1" applyFont="1" applyFill="1" applyBorder="1" applyAlignment="1">
      <alignment horizontal="center" wrapText="1"/>
    </xf>
    <xf numFmtId="0" fontId="1" fillId="22" borderId="48" xfId="0" applyNumberFormat="1" applyFont="1" applyFill="1" applyBorder="1" applyAlignment="1">
      <alignment horizontal="left" wrapText="1"/>
    </xf>
    <xf numFmtId="49" fontId="1" fillId="4" borderId="39" xfId="0" applyNumberFormat="1" applyFont="1" applyFill="1" applyBorder="1" applyAlignment="1">
      <alignment horizontal="left" wrapText="1"/>
    </xf>
    <xf numFmtId="0" fontId="1" fillId="0" borderId="49"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wrapText="1"/>
    </xf>
    <xf numFmtId="49" fontId="3" fillId="0" borderId="22" xfId="0" applyNumberFormat="1" applyFont="1" applyFill="1" applyBorder="1" applyAlignment="1">
      <alignment horizontal="center" wrapText="1"/>
    </xf>
    <xf numFmtId="168" fontId="1" fillId="0" borderId="23" xfId="0" applyNumberFormat="1" applyFont="1" applyFill="1" applyBorder="1" applyAlignment="1">
      <alignment horizontal="right" wrapText="1"/>
    </xf>
    <xf numFmtId="49" fontId="1" fillId="4" borderId="24" xfId="0" applyNumberFormat="1" applyFont="1" applyFill="1" applyBorder="1" applyAlignment="1">
      <alignment horizontal="left" wrapText="1"/>
    </xf>
    <xf numFmtId="168" fontId="1" fillId="0" borderId="40" xfId="0" applyNumberFormat="1" applyFont="1" applyFill="1" applyBorder="1" applyAlignment="1">
      <alignment horizontal="right" wrapText="1"/>
    </xf>
    <xf numFmtId="0" fontId="3" fillId="0" borderId="50" xfId="0" applyNumberFormat="1" applyFont="1" applyFill="1" applyBorder="1" applyAlignment="1">
      <alignment horizontal="left" wrapText="1"/>
    </xf>
    <xf numFmtId="49" fontId="1" fillId="4" borderId="48" xfId="0" applyNumberFormat="1" applyFont="1" applyFill="1" applyBorder="1" applyAlignment="1">
      <alignment horizontal="left" wrapText="1"/>
    </xf>
    <xf numFmtId="49" fontId="1" fillId="22" borderId="2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0" borderId="24" xfId="0" applyNumberFormat="1" applyFont="1" applyFill="1" applyBorder="1" applyAlignment="1">
      <alignment horizontal="left" wrapText="1"/>
    </xf>
    <xf numFmtId="49" fontId="1" fillId="0" borderId="39" xfId="0" applyNumberFormat="1" applyFont="1" applyFill="1" applyBorder="1" applyAlignment="1">
      <alignment horizontal="left" wrapText="1"/>
    </xf>
    <xf numFmtId="49" fontId="1" fillId="0" borderId="45" xfId="0" applyNumberFormat="1" applyFont="1" applyFill="1" applyBorder="1" applyAlignment="1">
      <alignment horizontal="left" wrapText="1"/>
    </xf>
    <xf numFmtId="49" fontId="1" fillId="0" borderId="43" xfId="0" applyNumberFormat="1" applyFont="1" applyFill="1" applyBorder="1" applyAlignment="1">
      <alignment horizontal="left" wrapText="1"/>
    </xf>
    <xf numFmtId="49" fontId="3" fillId="0" borderId="51" xfId="0" applyNumberFormat="1" applyFont="1" applyFill="1" applyBorder="1" applyAlignment="1">
      <alignment horizontal="center" wrapText="1"/>
    </xf>
    <xf numFmtId="49" fontId="1" fillId="0" borderId="52" xfId="0" applyNumberFormat="1" applyFont="1" applyFill="1" applyBorder="1" applyAlignment="1">
      <alignment horizontal="left" wrapText="1"/>
    </xf>
    <xf numFmtId="49" fontId="1" fillId="0" borderId="53" xfId="0" applyNumberFormat="1" applyFont="1" applyFill="1" applyBorder="1" applyAlignment="1">
      <alignment horizontal="left" wrapText="1"/>
    </xf>
    <xf numFmtId="168" fontId="1" fillId="0" borderId="16" xfId="0" applyNumberFormat="1" applyFont="1" applyFill="1" applyBorder="1" applyAlignment="1">
      <alignment horizontal="right"/>
    </xf>
    <xf numFmtId="0" fontId="16" fillId="20" borderId="32"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49" fontId="17" fillId="0" borderId="11" xfId="0" applyNumberFormat="1" applyFont="1" applyFill="1" applyBorder="1" applyAlignment="1">
      <alignment horizontal="center"/>
    </xf>
    <xf numFmtId="49" fontId="3" fillId="0" borderId="50" xfId="0" applyNumberFormat="1" applyFont="1" applyFill="1" applyBorder="1" applyAlignment="1">
      <alignment horizontal="left" wrapText="1"/>
    </xf>
    <xf numFmtId="49" fontId="18" fillId="0" borderId="18" xfId="0" applyNumberFormat="1" applyFont="1" applyFill="1" applyBorder="1" applyAlignment="1">
      <alignment horizontal="center"/>
    </xf>
    <xf numFmtId="49" fontId="17" fillId="0" borderId="21" xfId="0" applyNumberFormat="1" applyFont="1" applyFill="1" applyBorder="1" applyAlignment="1">
      <alignment horizontal="center" wrapText="1"/>
    </xf>
    <xf numFmtId="49" fontId="18" fillId="0" borderId="11" xfId="0" applyNumberFormat="1" applyFont="1" applyFill="1" applyBorder="1" applyAlignment="1">
      <alignment horizontal="center" wrapText="1"/>
    </xf>
    <xf numFmtId="49" fontId="17" fillId="0" borderId="13" xfId="0" applyNumberFormat="1" applyFont="1" applyFill="1" applyBorder="1" applyAlignment="1">
      <alignment horizontal="center"/>
    </xf>
    <xf numFmtId="49" fontId="17" fillId="0" borderId="23" xfId="0" applyNumberFormat="1" applyFont="1" applyFill="1" applyBorder="1" applyAlignment="1">
      <alignment horizontal="center"/>
    </xf>
    <xf numFmtId="49" fontId="18" fillId="0" borderId="42" xfId="0" applyNumberFormat="1" applyFont="1" applyFill="1" applyBorder="1" applyAlignment="1">
      <alignment horizontal="center"/>
    </xf>
    <xf numFmtId="49" fontId="17" fillId="22" borderId="13" xfId="0" applyNumberFormat="1" applyFont="1" applyFill="1" applyBorder="1" applyAlignment="1">
      <alignment horizontal="center"/>
    </xf>
    <xf numFmtId="49" fontId="1" fillId="22" borderId="12" xfId="0" applyNumberFormat="1" applyFont="1" applyFill="1" applyBorder="1" applyAlignment="1">
      <alignment horizontal="center" wrapText="1"/>
    </xf>
    <xf numFmtId="168" fontId="1" fillId="22" borderId="54" xfId="0" applyNumberFormat="1" applyFont="1" applyFill="1" applyBorder="1" applyAlignment="1">
      <alignment horizontal="right"/>
    </xf>
    <xf numFmtId="0" fontId="1" fillId="0" borderId="45" xfId="0" applyNumberFormat="1" applyFont="1" applyFill="1" applyBorder="1" applyAlignment="1">
      <alignment horizontal="left" wrapText="1"/>
    </xf>
    <xf numFmtId="49" fontId="3" fillId="0" borderId="21" xfId="0" applyNumberFormat="1" applyFont="1" applyFill="1" applyBorder="1" applyAlignment="1">
      <alignment horizontal="center" wrapText="1"/>
    </xf>
    <xf numFmtId="49" fontId="3" fillId="0" borderId="20" xfId="0" applyNumberFormat="1" applyFont="1" applyFill="1" applyBorder="1" applyAlignment="1">
      <alignment horizontal="center" wrapText="1"/>
    </xf>
    <xf numFmtId="168" fontId="1" fillId="22" borderId="13" xfId="0" applyNumberFormat="1" applyFont="1" applyFill="1" applyBorder="1" applyAlignment="1">
      <alignment horizontal="right" wrapText="1"/>
    </xf>
    <xf numFmtId="168" fontId="1" fillId="22" borderId="54" xfId="0" applyNumberFormat="1" applyFont="1" applyFill="1" applyBorder="1" applyAlignment="1">
      <alignment horizontal="right" wrapText="1"/>
    </xf>
    <xf numFmtId="168" fontId="3" fillId="0" borderId="13" xfId="0" applyNumberFormat="1" applyFont="1" applyFill="1" applyBorder="1" applyAlignment="1">
      <alignment horizontal="right"/>
    </xf>
    <xf numFmtId="49" fontId="1" fillId="0" borderId="13" xfId="0" applyNumberFormat="1" applyFont="1" applyFill="1" applyBorder="1" applyAlignment="1">
      <alignment horizontal="center"/>
    </xf>
    <xf numFmtId="0" fontId="1" fillId="0" borderId="23" xfId="0" applyNumberFormat="1" applyFont="1" applyFill="1" applyBorder="1" applyAlignment="1">
      <alignment horizontal="center"/>
    </xf>
    <xf numFmtId="168" fontId="1" fillId="0" borderId="23" xfId="0" applyNumberFormat="1" applyFont="1" applyFill="1" applyBorder="1" applyAlignment="1">
      <alignment horizontal="right" wrapText="1"/>
    </xf>
    <xf numFmtId="168" fontId="1" fillId="0" borderId="40" xfId="0" applyNumberFormat="1" applyFont="1" applyFill="1" applyBorder="1" applyAlignment="1">
      <alignment horizontal="right" wrapText="1"/>
    </xf>
    <xf numFmtId="49" fontId="1" fillId="0" borderId="41" xfId="0" applyNumberFormat="1" applyFont="1" applyFill="1" applyBorder="1" applyAlignment="1">
      <alignment horizontal="left" wrapText="1"/>
    </xf>
    <xf numFmtId="168" fontId="1" fillId="0" borderId="42" xfId="0" applyNumberFormat="1" applyFont="1" applyFill="1" applyBorder="1" applyAlignment="1">
      <alignment horizontal="right"/>
    </xf>
    <xf numFmtId="168" fontId="1" fillId="22" borderId="46" xfId="0" applyNumberFormat="1" applyFont="1" applyFill="1" applyBorder="1" applyAlignment="1">
      <alignment horizontal="right"/>
    </xf>
    <xf numFmtId="168" fontId="1" fillId="0" borderId="44" xfId="0" applyNumberFormat="1" applyFont="1" applyFill="1" applyBorder="1" applyAlignment="1">
      <alignment horizontal="right"/>
    </xf>
    <xf numFmtId="49" fontId="1" fillId="0" borderId="21" xfId="0" applyNumberFormat="1" applyFont="1" applyFill="1" applyBorder="1" applyAlignment="1">
      <alignment horizontal="center"/>
    </xf>
    <xf numFmtId="49" fontId="2" fillId="0" borderId="12" xfId="0" applyNumberFormat="1" applyFont="1" applyFill="1" applyBorder="1" applyAlignment="1">
      <alignment horizontal="center" wrapText="1"/>
    </xf>
    <xf numFmtId="49" fontId="1" fillId="0" borderId="42" xfId="0" applyNumberFormat="1" applyFont="1" applyFill="1" applyBorder="1" applyAlignment="1">
      <alignment horizontal="center" wrapText="1"/>
    </xf>
    <xf numFmtId="49" fontId="3" fillId="0" borderId="49" xfId="0" applyNumberFormat="1" applyFont="1" applyFill="1" applyBorder="1" applyAlignment="1">
      <alignment horizontal="left" wrapText="1"/>
    </xf>
    <xf numFmtId="0" fontId="1" fillId="0" borderId="53" xfId="0" applyNumberFormat="1" applyFont="1" applyFill="1" applyBorder="1" applyAlignment="1">
      <alignment horizontal="left" wrapText="1"/>
    </xf>
    <xf numFmtId="49" fontId="3" fillId="0" borderId="55" xfId="0" applyNumberFormat="1" applyFont="1" applyFill="1" applyBorder="1" applyAlignment="1">
      <alignment horizontal="left" wrapText="1"/>
    </xf>
    <xf numFmtId="0" fontId="19" fillId="0" borderId="5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9" fillId="0" borderId="49" xfId="0" applyFont="1" applyFill="1" applyBorder="1" applyAlignment="1">
      <alignment horizontal="left" vertical="center" wrapText="1"/>
    </xf>
    <xf numFmtId="168" fontId="1" fillId="22" borderId="23" xfId="0" applyNumberFormat="1" applyFont="1" applyFill="1" applyBorder="1" applyAlignment="1">
      <alignment horizontal="right"/>
    </xf>
    <xf numFmtId="168" fontId="1" fillId="22" borderId="44" xfId="0" applyNumberFormat="1" applyFont="1" applyFill="1" applyBorder="1" applyAlignment="1">
      <alignment horizontal="right"/>
    </xf>
    <xf numFmtId="0" fontId="19" fillId="0" borderId="5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55" xfId="0" applyFont="1" applyFill="1" applyBorder="1" applyAlignment="1">
      <alignment horizontal="left" vertical="center" wrapText="1"/>
    </xf>
    <xf numFmtId="168" fontId="3" fillId="0" borderId="56" xfId="0" applyNumberFormat="1" applyFont="1" applyFill="1" applyBorder="1" applyAlignment="1">
      <alignment horizontal="right"/>
    </xf>
    <xf numFmtId="168" fontId="1" fillId="0" borderId="56" xfId="0" applyNumberFormat="1" applyFont="1" applyFill="1" applyBorder="1" applyAlignment="1">
      <alignment horizontal="right"/>
    </xf>
    <xf numFmtId="49" fontId="3" fillId="0" borderId="24" xfId="0" applyNumberFormat="1" applyFont="1" applyFill="1" applyBorder="1" applyAlignment="1">
      <alignment horizontal="left" vertical="center" wrapText="1"/>
    </xf>
    <xf numFmtId="0" fontId="1" fillId="0" borderId="31" xfId="0" applyNumberFormat="1" applyFont="1" applyFill="1" applyBorder="1" applyAlignment="1">
      <alignment horizontal="left" wrapText="1"/>
    </xf>
    <xf numFmtId="49" fontId="1" fillId="0" borderId="10" xfId="0" applyNumberFormat="1" applyFont="1" applyFill="1" applyBorder="1" applyAlignment="1">
      <alignment horizontal="center" wrapText="1"/>
    </xf>
    <xf numFmtId="0" fontId="4" fillId="0" borderId="0" xfId="0" applyFont="1" applyFill="1" applyAlignment="1">
      <alignment horizontal="right"/>
    </xf>
    <xf numFmtId="168" fontId="3" fillId="0" borderId="35" xfId="0" applyNumberFormat="1" applyFont="1" applyFill="1" applyBorder="1" applyAlignment="1">
      <alignment horizontal="right"/>
    </xf>
    <xf numFmtId="168" fontId="1" fillId="0" borderId="18" xfId="0" applyNumberFormat="1" applyFont="1" applyFill="1" applyBorder="1" applyAlignment="1">
      <alignment horizontal="right"/>
    </xf>
    <xf numFmtId="49" fontId="3" fillId="0" borderId="57" xfId="0" applyNumberFormat="1" applyFont="1" applyFill="1" applyBorder="1" applyAlignment="1">
      <alignment horizontal="center" wrapText="1"/>
    </xf>
    <xf numFmtId="49" fontId="18" fillId="0" borderId="13"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168" fontId="3" fillId="0" borderId="58" xfId="0" applyNumberFormat="1" applyFont="1" applyFill="1" applyBorder="1" applyAlignment="1">
      <alignment horizontal="right"/>
    </xf>
    <xf numFmtId="49" fontId="17" fillId="0" borderId="13" xfId="0" applyNumberFormat="1" applyFont="1" applyFill="1" applyBorder="1" applyAlignment="1">
      <alignment horizontal="center" wrapText="1"/>
    </xf>
    <xf numFmtId="0" fontId="19" fillId="0" borderId="59" xfId="0" applyNumberFormat="1" applyFont="1" applyFill="1" applyBorder="1" applyAlignment="1">
      <alignment horizontal="left" wrapText="1"/>
    </xf>
    <xf numFmtId="0" fontId="19" fillId="0" borderId="60" xfId="0" applyNumberFormat="1" applyFont="1" applyFill="1" applyBorder="1" applyAlignment="1">
      <alignment horizontal="left" wrapText="1"/>
    </xf>
    <xf numFmtId="0" fontId="6" fillId="0" borderId="61"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170" fontId="1" fillId="22" borderId="64" xfId="0" applyNumberFormat="1" applyFont="1" applyFill="1" applyBorder="1" applyAlignment="1">
      <alignment horizontal="left" wrapText="1"/>
    </xf>
    <xf numFmtId="49" fontId="1" fillId="22" borderId="57" xfId="0" applyNumberFormat="1" applyFont="1" applyFill="1" applyBorder="1" applyAlignment="1">
      <alignment horizontal="center"/>
    </xf>
    <xf numFmtId="49" fontId="2" fillId="22" borderId="57" xfId="0" applyNumberFormat="1" applyFont="1" applyFill="1" applyBorder="1" applyAlignment="1">
      <alignment horizontal="center"/>
    </xf>
    <xf numFmtId="168" fontId="3" fillId="0" borderId="23" xfId="0" applyNumberFormat="1" applyFont="1" applyFill="1" applyBorder="1" applyAlignment="1">
      <alignment horizontal="right" wrapText="1"/>
    </xf>
    <xf numFmtId="168" fontId="3" fillId="0" borderId="40" xfId="0" applyNumberFormat="1" applyFont="1" applyFill="1" applyBorder="1" applyAlignment="1">
      <alignment horizontal="right" wrapText="1"/>
    </xf>
    <xf numFmtId="0" fontId="19" fillId="0" borderId="6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14" xfId="0" applyFont="1" applyFill="1" applyBorder="1" applyAlignment="1">
      <alignment horizontal="left" vertical="center" wrapText="1"/>
    </xf>
    <xf numFmtId="49" fontId="3" fillId="0" borderId="66" xfId="0" applyNumberFormat="1" applyFont="1" applyFill="1" applyBorder="1" applyAlignment="1">
      <alignment horizontal="center" wrapText="1"/>
    </xf>
    <xf numFmtId="168" fontId="3" fillId="0" borderId="57" xfId="0" applyNumberFormat="1" applyFont="1" applyFill="1" applyBorder="1" applyAlignment="1">
      <alignment horizontal="right"/>
    </xf>
    <xf numFmtId="0" fontId="1" fillId="0" borderId="50" xfId="0" applyNumberFormat="1" applyFont="1" applyFill="1" applyBorder="1" applyAlignment="1">
      <alignment horizontal="left" wrapText="1"/>
    </xf>
    <xf numFmtId="49" fontId="1" fillId="0" borderId="16" xfId="0" applyNumberFormat="1" applyFont="1" applyFill="1" applyBorder="1" applyAlignment="1">
      <alignment horizontal="center" wrapText="1"/>
    </xf>
    <xf numFmtId="0" fontId="1" fillId="22" borderId="52" xfId="0" applyNumberFormat="1" applyFont="1" applyFill="1" applyBorder="1" applyAlignment="1">
      <alignment horizontal="left" wrapText="1"/>
    </xf>
    <xf numFmtId="49" fontId="1" fillId="22" borderId="11" xfId="0" applyNumberFormat="1" applyFont="1" applyFill="1" applyBorder="1" applyAlignment="1">
      <alignment horizontal="center" wrapText="1"/>
    </xf>
    <xf numFmtId="49" fontId="3" fillId="22" borderId="11" xfId="0" applyNumberFormat="1" applyFont="1" applyFill="1" applyBorder="1" applyAlignment="1">
      <alignment horizontal="center" wrapText="1"/>
    </xf>
    <xf numFmtId="49" fontId="3" fillId="22" borderId="25" xfId="0" applyNumberFormat="1" applyFont="1" applyFill="1" applyBorder="1" applyAlignment="1">
      <alignment horizontal="center" wrapText="1"/>
    </xf>
    <xf numFmtId="168" fontId="1" fillId="22" borderId="11" xfId="0" applyNumberFormat="1" applyFont="1" applyFill="1" applyBorder="1" applyAlignment="1">
      <alignment horizontal="right" wrapText="1"/>
    </xf>
    <xf numFmtId="0" fontId="3" fillId="0" borderId="55" xfId="0" applyNumberFormat="1" applyFont="1" applyFill="1" applyBorder="1" applyAlignment="1">
      <alignment horizontal="left" wrapText="1"/>
    </xf>
    <xf numFmtId="168" fontId="3" fillId="0" borderId="42" xfId="0" applyNumberFormat="1" applyFont="1" applyFill="1" applyBorder="1" applyAlignment="1">
      <alignment horizontal="right" wrapText="1"/>
    </xf>
    <xf numFmtId="0" fontId="1" fillId="4" borderId="48" xfId="0" applyNumberFormat="1" applyFont="1" applyFill="1" applyBorder="1" applyAlignment="1">
      <alignment horizontal="left" wrapText="1"/>
    </xf>
    <xf numFmtId="49" fontId="1" fillId="4" borderId="21"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168" fontId="1" fillId="4" borderId="21" xfId="0" applyNumberFormat="1" applyFont="1" applyFill="1" applyBorder="1" applyAlignment="1">
      <alignment horizontal="right" wrapText="1"/>
    </xf>
    <xf numFmtId="0" fontId="20" fillId="0" borderId="59" xfId="0" applyFont="1" applyBorder="1" applyAlignment="1">
      <alignment wrapText="1"/>
    </xf>
    <xf numFmtId="0" fontId="19" fillId="0" borderId="52" xfId="0" applyNumberFormat="1" applyFont="1" applyFill="1" applyBorder="1" applyAlignment="1">
      <alignment horizontal="left" wrapText="1"/>
    </xf>
    <xf numFmtId="0" fontId="6" fillId="0" borderId="67" xfId="0" applyFont="1" applyFill="1" applyBorder="1" applyAlignment="1">
      <alignment horizontal="left" vertical="center" wrapText="1"/>
    </xf>
    <xf numFmtId="49" fontId="6" fillId="0" borderId="30" xfId="0" applyNumberFormat="1" applyFont="1" applyFill="1" applyBorder="1" applyAlignment="1">
      <alignment horizontal="left" wrapText="1"/>
    </xf>
    <xf numFmtId="0" fontId="3" fillId="0" borderId="64" xfId="0" applyNumberFormat="1" applyFont="1" applyFill="1" applyBorder="1" applyAlignment="1">
      <alignment horizontal="center"/>
    </xf>
    <xf numFmtId="49" fontId="3" fillId="0" borderId="57" xfId="0" applyNumberFormat="1" applyFont="1" applyFill="1" applyBorder="1" applyAlignment="1">
      <alignment horizontal="center"/>
    </xf>
    <xf numFmtId="49" fontId="3" fillId="0" borderId="66" xfId="0" applyNumberFormat="1" applyFont="1" applyFill="1" applyBorder="1" applyAlignment="1">
      <alignment horizontal="center"/>
    </xf>
    <xf numFmtId="0" fontId="3" fillId="0" borderId="31"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51" xfId="0" applyNumberFormat="1" applyFont="1" applyFill="1" applyBorder="1" applyAlignment="1">
      <alignment horizontal="center"/>
    </xf>
    <xf numFmtId="168" fontId="3" fillId="0" borderId="10" xfId="0" applyNumberFormat="1" applyFont="1" applyFill="1" applyBorder="1" applyAlignment="1">
      <alignment horizontal="right"/>
    </xf>
    <xf numFmtId="0" fontId="1" fillId="0" borderId="45" xfId="0" applyNumberFormat="1" applyFont="1" applyFill="1" applyBorder="1" applyAlignment="1">
      <alignment horizontal="center"/>
    </xf>
    <xf numFmtId="49" fontId="3" fillId="0" borderId="21" xfId="0" applyNumberFormat="1" applyFont="1" applyFill="1" applyBorder="1" applyAlignment="1">
      <alignment horizontal="center"/>
    </xf>
    <xf numFmtId="49" fontId="3" fillId="0" borderId="20" xfId="0" applyNumberFormat="1" applyFont="1" applyFill="1" applyBorder="1" applyAlignment="1">
      <alignment horizontal="center"/>
    </xf>
    <xf numFmtId="49" fontId="6" fillId="0" borderId="60" xfId="0" applyNumberFormat="1" applyFont="1" applyFill="1" applyBorder="1" applyAlignment="1">
      <alignment horizontal="left" wrapText="1"/>
    </xf>
    <xf numFmtId="0" fontId="19" fillId="0" borderId="65" xfId="0" applyNumberFormat="1" applyFont="1" applyFill="1" applyBorder="1" applyAlignment="1">
      <alignment horizontal="left" wrapText="1"/>
    </xf>
    <xf numFmtId="49" fontId="2" fillId="22" borderId="20" xfId="0" applyNumberFormat="1" applyFont="1" applyFill="1" applyBorder="1" applyAlignment="1">
      <alignment horizontal="center" wrapText="1"/>
    </xf>
    <xf numFmtId="168" fontId="1" fillId="22" borderId="21" xfId="0" applyNumberFormat="1" applyFont="1" applyFill="1" applyBorder="1" applyAlignment="1">
      <alignment horizontal="right"/>
    </xf>
    <xf numFmtId="0" fontId="4"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horizontal="center" wrapText="1"/>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219</xdr:row>
      <xdr:rowOff>0</xdr:rowOff>
    </xdr:from>
    <xdr:to>
      <xdr:col>5</xdr:col>
      <xdr:colOff>0</xdr:colOff>
      <xdr:row>219</xdr:row>
      <xdr:rowOff>0</xdr:rowOff>
    </xdr:to>
    <xdr:sp>
      <xdr:nvSpPr>
        <xdr:cNvPr id="1" name="7740"/>
        <xdr:cNvSpPr>
          <a:spLocks/>
        </xdr:cNvSpPr>
      </xdr:nvSpPr>
      <xdr:spPr>
        <a:xfrm>
          <a:off x="9525" y="148466175"/>
          <a:ext cx="1174432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5</xdr:col>
      <xdr:colOff>0</xdr:colOff>
      <xdr:row>219</xdr:row>
      <xdr:rowOff>0</xdr:rowOff>
    </xdr:from>
    <xdr:to>
      <xdr:col>5</xdr:col>
      <xdr:colOff>0</xdr:colOff>
      <xdr:row>219</xdr:row>
      <xdr:rowOff>0</xdr:rowOff>
    </xdr:to>
    <xdr:sp>
      <xdr:nvSpPr>
        <xdr:cNvPr id="2" name="7741"/>
        <xdr:cNvSpPr>
          <a:spLocks/>
        </xdr:cNvSpPr>
      </xdr:nvSpPr>
      <xdr:spPr>
        <a:xfrm>
          <a:off x="11753850" y="148466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3" name="7742"/>
        <xdr:cNvSpPr>
          <a:spLocks/>
        </xdr:cNvSpPr>
      </xdr:nvSpPr>
      <xdr:spPr>
        <a:xfrm>
          <a:off x="11753850" y="148466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4" name="7743"/>
        <xdr:cNvSpPr>
          <a:spLocks/>
        </xdr:cNvSpPr>
      </xdr:nvSpPr>
      <xdr:spPr>
        <a:xfrm>
          <a:off x="11753850" y="148466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5</xdr:col>
      <xdr:colOff>0</xdr:colOff>
      <xdr:row>219</xdr:row>
      <xdr:rowOff>0</xdr:rowOff>
    </xdr:from>
    <xdr:to>
      <xdr:col>5</xdr:col>
      <xdr:colOff>0</xdr:colOff>
      <xdr:row>219</xdr:row>
      <xdr:rowOff>0</xdr:rowOff>
    </xdr:to>
    <xdr:sp>
      <xdr:nvSpPr>
        <xdr:cNvPr id="5" name="7744"/>
        <xdr:cNvSpPr>
          <a:spLocks/>
        </xdr:cNvSpPr>
      </xdr:nvSpPr>
      <xdr:spPr>
        <a:xfrm>
          <a:off x="11753850" y="148466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7</xdr:col>
      <xdr:colOff>0</xdr:colOff>
      <xdr:row>217</xdr:row>
      <xdr:rowOff>0</xdr:rowOff>
    </xdr:from>
    <xdr:to>
      <xdr:col>7</xdr:col>
      <xdr:colOff>0</xdr:colOff>
      <xdr:row>217</xdr:row>
      <xdr:rowOff>0</xdr:rowOff>
    </xdr:to>
    <xdr:sp>
      <xdr:nvSpPr>
        <xdr:cNvPr id="6" name="7745"/>
        <xdr:cNvSpPr>
          <a:spLocks/>
        </xdr:cNvSpPr>
      </xdr:nvSpPr>
      <xdr:spPr>
        <a:xfrm>
          <a:off x="11753850" y="14745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217</xdr:row>
      <xdr:rowOff>0</xdr:rowOff>
    </xdr:from>
    <xdr:to>
      <xdr:col>7</xdr:col>
      <xdr:colOff>0</xdr:colOff>
      <xdr:row>217</xdr:row>
      <xdr:rowOff>0</xdr:rowOff>
    </xdr:to>
    <xdr:sp>
      <xdr:nvSpPr>
        <xdr:cNvPr id="7" name="7746"/>
        <xdr:cNvSpPr>
          <a:spLocks/>
        </xdr:cNvSpPr>
      </xdr:nvSpPr>
      <xdr:spPr>
        <a:xfrm>
          <a:off x="11753850" y="14745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8" name="7741"/>
        <xdr:cNvSpPr>
          <a:spLocks/>
        </xdr:cNvSpPr>
      </xdr:nvSpPr>
      <xdr:spPr>
        <a:xfrm>
          <a:off x="11753850" y="148466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9" name="7743"/>
        <xdr:cNvSpPr>
          <a:spLocks/>
        </xdr:cNvSpPr>
      </xdr:nvSpPr>
      <xdr:spPr>
        <a:xfrm>
          <a:off x="11753850" y="148466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217</xdr:row>
      <xdr:rowOff>0</xdr:rowOff>
    </xdr:from>
    <xdr:to>
      <xdr:col>7</xdr:col>
      <xdr:colOff>0</xdr:colOff>
      <xdr:row>217</xdr:row>
      <xdr:rowOff>0</xdr:rowOff>
    </xdr:to>
    <xdr:sp>
      <xdr:nvSpPr>
        <xdr:cNvPr id="10" name="7745"/>
        <xdr:cNvSpPr>
          <a:spLocks/>
        </xdr:cNvSpPr>
      </xdr:nvSpPr>
      <xdr:spPr>
        <a:xfrm>
          <a:off x="11753850" y="14745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11" name="7741"/>
        <xdr:cNvSpPr>
          <a:spLocks/>
        </xdr:cNvSpPr>
      </xdr:nvSpPr>
      <xdr:spPr>
        <a:xfrm>
          <a:off x="11753850" y="148466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219</xdr:row>
      <xdr:rowOff>0</xdr:rowOff>
    </xdr:from>
    <xdr:to>
      <xdr:col>5</xdr:col>
      <xdr:colOff>0</xdr:colOff>
      <xdr:row>219</xdr:row>
      <xdr:rowOff>0</xdr:rowOff>
    </xdr:to>
    <xdr:sp>
      <xdr:nvSpPr>
        <xdr:cNvPr id="12" name="7743"/>
        <xdr:cNvSpPr>
          <a:spLocks/>
        </xdr:cNvSpPr>
      </xdr:nvSpPr>
      <xdr:spPr>
        <a:xfrm>
          <a:off x="11753850" y="148466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217</xdr:row>
      <xdr:rowOff>0</xdr:rowOff>
    </xdr:from>
    <xdr:to>
      <xdr:col>7</xdr:col>
      <xdr:colOff>0</xdr:colOff>
      <xdr:row>217</xdr:row>
      <xdr:rowOff>0</xdr:rowOff>
    </xdr:to>
    <xdr:sp>
      <xdr:nvSpPr>
        <xdr:cNvPr id="13" name="7745"/>
        <xdr:cNvSpPr>
          <a:spLocks/>
        </xdr:cNvSpPr>
      </xdr:nvSpPr>
      <xdr:spPr>
        <a:xfrm>
          <a:off x="11753850" y="14745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51"/>
  <sheetViews>
    <sheetView showGridLines="0" tabSelected="1" zoomScaleSheetLayoutView="70" zoomScalePageLayoutView="0" workbookViewId="0" topLeftCell="A1">
      <selection activeCell="A7" sqref="A7:G7"/>
    </sheetView>
  </sheetViews>
  <sheetFormatPr defaultColWidth="9.00390625" defaultRowHeight="12.75"/>
  <cols>
    <col min="1" max="1" width="81.00390625" style="0" customWidth="1"/>
    <col min="2" max="2" width="22.375" style="0" customWidth="1"/>
    <col min="3" max="3" width="17.25390625" style="0" customWidth="1"/>
    <col min="4" max="4" width="13.875" style="0" customWidth="1"/>
    <col min="5" max="5" width="19.75390625" style="0" customWidth="1"/>
    <col min="6" max="6" width="20.125" style="0" hidden="1" customWidth="1"/>
    <col min="7" max="7" width="19.75390625" style="0" hidden="1" customWidth="1"/>
    <col min="8" max="8" width="9.25390625" style="0" bestFit="1" customWidth="1"/>
  </cols>
  <sheetData>
    <row r="1" spans="1:7" ht="18.75">
      <c r="A1" s="244" t="s">
        <v>41</v>
      </c>
      <c r="B1" s="244"/>
      <c r="C1" s="244"/>
      <c r="D1" s="244"/>
      <c r="E1" s="244"/>
      <c r="F1" s="244"/>
      <c r="G1" s="244"/>
    </row>
    <row r="2" spans="1:7" ht="18.75">
      <c r="A2" s="244" t="s">
        <v>79</v>
      </c>
      <c r="B2" s="244"/>
      <c r="C2" s="244"/>
      <c r="D2" s="244"/>
      <c r="E2" s="244"/>
      <c r="F2" s="244"/>
      <c r="G2" s="244"/>
    </row>
    <row r="3" spans="1:7" ht="18.75">
      <c r="A3" s="244" t="s">
        <v>244</v>
      </c>
      <c r="B3" s="244"/>
      <c r="C3" s="244"/>
      <c r="D3" s="244"/>
      <c r="E3" s="244"/>
      <c r="F3" s="244"/>
      <c r="G3" s="244"/>
    </row>
    <row r="4" spans="1:7" ht="18.75">
      <c r="A4" s="244" t="s">
        <v>128</v>
      </c>
      <c r="B4" s="244"/>
      <c r="C4" s="244"/>
      <c r="D4" s="244"/>
      <c r="E4" s="244"/>
      <c r="F4" s="244"/>
      <c r="G4" s="244"/>
    </row>
    <row r="5" spans="1:7" ht="18.75">
      <c r="A5" s="189"/>
      <c r="B5" s="189"/>
      <c r="C5" s="244" t="s">
        <v>129</v>
      </c>
      <c r="D5" s="244"/>
      <c r="E5" s="244"/>
      <c r="F5" s="189"/>
      <c r="G5" s="189"/>
    </row>
    <row r="6" spans="1:7" ht="18.75">
      <c r="A6" s="189"/>
      <c r="B6" s="189"/>
      <c r="C6" s="244" t="s">
        <v>6</v>
      </c>
      <c r="D6" s="244"/>
      <c r="E6" s="244"/>
      <c r="F6" s="189"/>
      <c r="G6" s="189"/>
    </row>
    <row r="7" spans="1:7" ht="18.75">
      <c r="A7" s="244" t="s">
        <v>96</v>
      </c>
      <c r="B7" s="244"/>
      <c r="C7" s="244"/>
      <c r="D7" s="244"/>
      <c r="E7" s="244"/>
      <c r="F7" s="244"/>
      <c r="G7" s="244"/>
    </row>
    <row r="8" spans="1:7" ht="11.25" customHeight="1">
      <c r="A8" s="247"/>
      <c r="B8" s="247"/>
      <c r="C8" s="247"/>
      <c r="D8" s="247"/>
      <c r="E8" s="247"/>
      <c r="F8" s="247"/>
      <c r="G8" s="247"/>
    </row>
    <row r="9" spans="1:7" ht="66.75" customHeight="1">
      <c r="A9" s="246" t="s">
        <v>97</v>
      </c>
      <c r="B9" s="246"/>
      <c r="C9" s="246"/>
      <c r="D9" s="245"/>
      <c r="E9" s="245"/>
      <c r="F9" s="245"/>
      <c r="G9" s="245"/>
    </row>
    <row r="10" spans="1:7" ht="20.25">
      <c r="A10" s="245" t="s">
        <v>288</v>
      </c>
      <c r="B10" s="245"/>
      <c r="C10" s="245"/>
      <c r="D10" s="245"/>
      <c r="E10" s="245"/>
      <c r="F10" s="245"/>
      <c r="G10" s="245"/>
    </row>
    <row r="11" spans="1:7" ht="21" customHeight="1">
      <c r="A11" s="245" t="s">
        <v>243</v>
      </c>
      <c r="B11" s="245"/>
      <c r="C11" s="245"/>
      <c r="D11" s="245"/>
      <c r="E11" s="245"/>
      <c r="F11" s="245"/>
      <c r="G11" s="245"/>
    </row>
    <row r="12" spans="1:7" ht="13.5" customHeight="1" thickBot="1">
      <c r="A12" s="1"/>
      <c r="B12" s="1"/>
      <c r="C12" s="1"/>
      <c r="D12" s="1"/>
      <c r="E12" s="1"/>
      <c r="F12" s="1"/>
      <c r="G12" s="1"/>
    </row>
    <row r="13" spans="1:7" ht="72" customHeight="1" thickTop="1">
      <c r="A13" s="63" t="s">
        <v>80</v>
      </c>
      <c r="B13" s="63" t="s">
        <v>39</v>
      </c>
      <c r="C13" s="63" t="s">
        <v>40</v>
      </c>
      <c r="D13" s="63" t="s">
        <v>289</v>
      </c>
      <c r="E13" s="143" t="s">
        <v>19</v>
      </c>
      <c r="F13" s="60" t="s">
        <v>19</v>
      </c>
      <c r="G13" s="60" t="s">
        <v>20</v>
      </c>
    </row>
    <row r="14" spans="1:7" ht="13.5" thickBot="1">
      <c r="A14" s="61">
        <v>1</v>
      </c>
      <c r="B14" s="61">
        <v>2</v>
      </c>
      <c r="C14" s="61">
        <v>3</v>
      </c>
      <c r="D14" s="61">
        <v>4</v>
      </c>
      <c r="E14" s="62">
        <v>5</v>
      </c>
      <c r="F14" s="62">
        <v>6</v>
      </c>
      <c r="G14" s="62">
        <v>7</v>
      </c>
    </row>
    <row r="15" spans="1:7" ht="48" thickTop="1">
      <c r="A15" s="97" t="s">
        <v>298</v>
      </c>
      <c r="B15" s="42" t="s">
        <v>98</v>
      </c>
      <c r="C15" s="42"/>
      <c r="D15" s="41"/>
      <c r="E15" s="37">
        <f>E16+E23+E40+E67+E80</f>
        <v>174502.9</v>
      </c>
      <c r="F15" s="37" t="e">
        <f>#REF!+F23+F38+F55+#REF!+#REF!+#REF!+#REF!</f>
        <v>#REF!</v>
      </c>
      <c r="G15" s="37" t="e">
        <f>#REF!+G23+G38+G55+#REF!+#REF!+#REF!+#REF!</f>
        <v>#REF!</v>
      </c>
    </row>
    <row r="16" spans="1:7" ht="94.5">
      <c r="A16" s="98" t="s">
        <v>215</v>
      </c>
      <c r="B16" s="66" t="s">
        <v>216</v>
      </c>
      <c r="C16" s="66"/>
      <c r="D16" s="67"/>
      <c r="E16" s="33">
        <f>E17+E19+E21</f>
        <v>37080.3</v>
      </c>
      <c r="F16" s="71"/>
      <c r="G16" s="71"/>
    </row>
    <row r="17" spans="1:7" ht="116.25" customHeight="1">
      <c r="A17" s="121" t="s">
        <v>139</v>
      </c>
      <c r="B17" s="3" t="s">
        <v>137</v>
      </c>
      <c r="C17" s="144"/>
      <c r="D17" s="5"/>
      <c r="E17" s="7">
        <f>E18</f>
        <v>15293.7</v>
      </c>
      <c r="F17" s="71"/>
      <c r="G17" s="71"/>
    </row>
    <row r="18" spans="1:7" ht="15.75">
      <c r="A18" s="12" t="s">
        <v>227</v>
      </c>
      <c r="B18" s="192" t="s">
        <v>137</v>
      </c>
      <c r="C18" s="13" t="s">
        <v>217</v>
      </c>
      <c r="D18" s="13" t="s">
        <v>78</v>
      </c>
      <c r="E18" s="14">
        <v>15293.7</v>
      </c>
      <c r="F18" s="71"/>
      <c r="G18" s="71"/>
    </row>
    <row r="19" spans="1:7" ht="116.25" customHeight="1">
      <c r="A19" s="121" t="s">
        <v>139</v>
      </c>
      <c r="B19" s="145" t="s">
        <v>136</v>
      </c>
      <c r="C19" s="144"/>
      <c r="D19" s="5"/>
      <c r="E19" s="7">
        <f>SUM(E20:E20)</f>
        <v>16849.6</v>
      </c>
      <c r="F19" s="71"/>
      <c r="G19" s="71"/>
    </row>
    <row r="20" spans="1:7" ht="15.75">
      <c r="A20" s="12" t="s">
        <v>227</v>
      </c>
      <c r="B20" s="13" t="s">
        <v>136</v>
      </c>
      <c r="C20" s="13" t="s">
        <v>217</v>
      </c>
      <c r="D20" s="13" t="s">
        <v>78</v>
      </c>
      <c r="E20" s="14">
        <f>9190.7+7658.9</f>
        <v>16849.6</v>
      </c>
      <c r="F20" s="71"/>
      <c r="G20" s="71"/>
    </row>
    <row r="21" spans="1:7" ht="129.75" customHeight="1">
      <c r="A21" s="107" t="s">
        <v>140</v>
      </c>
      <c r="B21" s="3" t="s">
        <v>138</v>
      </c>
      <c r="C21" s="49"/>
      <c r="D21" s="101"/>
      <c r="E21" s="24">
        <f>E22</f>
        <v>4937</v>
      </c>
      <c r="F21" s="71"/>
      <c r="G21" s="71"/>
    </row>
    <row r="22" spans="1:7" ht="15.75">
      <c r="A22" s="12" t="s">
        <v>227</v>
      </c>
      <c r="B22" s="192" t="s">
        <v>138</v>
      </c>
      <c r="C22" s="13" t="s">
        <v>217</v>
      </c>
      <c r="D22" s="13" t="s">
        <v>78</v>
      </c>
      <c r="E22" s="14">
        <v>4937</v>
      </c>
      <c r="F22" s="71"/>
      <c r="G22" s="71"/>
    </row>
    <row r="23" spans="1:7" ht="83.25" customHeight="1">
      <c r="A23" s="100" t="s">
        <v>299</v>
      </c>
      <c r="B23" s="66" t="s">
        <v>99</v>
      </c>
      <c r="C23" s="66"/>
      <c r="D23" s="67"/>
      <c r="E23" s="33">
        <f>E24+E26+E28+E30+E34+E32+E38+E36</f>
        <v>68630.25</v>
      </c>
      <c r="F23" s="33" t="e">
        <f>F24+F26+F28+F30+#REF!+#REF!+#REF!+#REF!+#REF!+#REF!</f>
        <v>#REF!</v>
      </c>
      <c r="G23" s="33" t="e">
        <f>G24+G26+G28+G30+#REF!+#REF!+#REF!+#REF!+#REF!+#REF!</f>
        <v>#REF!</v>
      </c>
    </row>
    <row r="24" spans="1:7" ht="99.75" customHeight="1">
      <c r="A24" s="99" t="s">
        <v>111</v>
      </c>
      <c r="B24" s="6" t="s">
        <v>100</v>
      </c>
      <c r="C24" s="6"/>
      <c r="D24" s="5"/>
      <c r="E24" s="7">
        <f>E25</f>
        <v>24473.5</v>
      </c>
      <c r="F24" s="7">
        <f>F25</f>
        <v>17322.86</v>
      </c>
      <c r="G24" s="68">
        <f>G25</f>
        <v>19280.4</v>
      </c>
    </row>
    <row r="25" spans="1:7" ht="30">
      <c r="A25" s="44" t="s">
        <v>226</v>
      </c>
      <c r="B25" s="147" t="s">
        <v>100</v>
      </c>
      <c r="C25" s="16" t="s">
        <v>218</v>
      </c>
      <c r="D25" s="13" t="s">
        <v>300</v>
      </c>
      <c r="E25" s="14">
        <v>24473.5</v>
      </c>
      <c r="F25" s="14">
        <v>17322.86</v>
      </c>
      <c r="G25" s="32">
        <v>19280.4</v>
      </c>
    </row>
    <row r="26" spans="1:7" ht="100.5" customHeight="1">
      <c r="A26" s="121" t="s">
        <v>109</v>
      </c>
      <c r="B26" s="145" t="s">
        <v>101</v>
      </c>
      <c r="C26" s="144"/>
      <c r="D26" s="5"/>
      <c r="E26" s="7">
        <f>SUM(E27:E27)</f>
        <v>6918.3</v>
      </c>
      <c r="F26" s="7">
        <f>SUM(F27:F27)</f>
        <v>37340.600000000006</v>
      </c>
      <c r="G26" s="68">
        <f>SUM(G27:G27)</f>
        <v>38616.100000000006</v>
      </c>
    </row>
    <row r="27" spans="1:7" ht="30">
      <c r="A27" s="146" t="s">
        <v>226</v>
      </c>
      <c r="B27" s="147" t="s">
        <v>101</v>
      </c>
      <c r="C27" s="9" t="s">
        <v>218</v>
      </c>
      <c r="D27" s="10" t="s">
        <v>300</v>
      </c>
      <c r="E27" s="11">
        <v>6918.3</v>
      </c>
      <c r="F27" s="11">
        <f>33817.3+3523.3</f>
        <v>37340.600000000006</v>
      </c>
      <c r="G27" s="31">
        <f>35092.8+3523.3</f>
        <v>38616.100000000006</v>
      </c>
    </row>
    <row r="28" spans="1:7" ht="96" customHeight="1">
      <c r="A28" s="121" t="s">
        <v>110</v>
      </c>
      <c r="B28" s="6" t="s">
        <v>102</v>
      </c>
      <c r="C28" s="144"/>
      <c r="D28" s="5"/>
      <c r="E28" s="7">
        <f>SUM(E29:E29)</f>
        <v>10282.150000000001</v>
      </c>
      <c r="F28" s="7">
        <f>SUM(F29:F29)</f>
        <v>84.5</v>
      </c>
      <c r="G28" s="68">
        <f>SUM(G29:G29)</f>
        <v>85.4</v>
      </c>
    </row>
    <row r="29" spans="1:7" ht="34.5" customHeight="1">
      <c r="A29" s="146" t="s">
        <v>226</v>
      </c>
      <c r="B29" s="10" t="s">
        <v>102</v>
      </c>
      <c r="C29" s="9" t="s">
        <v>218</v>
      </c>
      <c r="D29" s="10" t="s">
        <v>300</v>
      </c>
      <c r="E29" s="11">
        <f>9786.2+495.95</f>
        <v>10282.150000000001</v>
      </c>
      <c r="F29" s="11">
        <f>74.5+10</f>
        <v>84.5</v>
      </c>
      <c r="G29" s="31">
        <f>75.4+10</f>
        <v>85.4</v>
      </c>
    </row>
    <row r="30" spans="1:7" ht="95.25" customHeight="1">
      <c r="A30" s="121" t="s">
        <v>112</v>
      </c>
      <c r="B30" s="148" t="s">
        <v>103</v>
      </c>
      <c r="C30" s="144"/>
      <c r="D30" s="5"/>
      <c r="E30" s="7">
        <f>SUM(E31:E31)</f>
        <v>2095.3</v>
      </c>
      <c r="F30" s="7">
        <f>SUM(F31:F31)</f>
        <v>1287.8</v>
      </c>
      <c r="G30" s="68">
        <f>SUM(G31:G31)</f>
        <v>1433.3</v>
      </c>
    </row>
    <row r="31" spans="1:7" ht="39" customHeight="1">
      <c r="A31" s="173" t="s">
        <v>226</v>
      </c>
      <c r="B31" s="149" t="s">
        <v>103</v>
      </c>
      <c r="C31" s="26" t="s">
        <v>218</v>
      </c>
      <c r="D31" s="15" t="s">
        <v>32</v>
      </c>
      <c r="E31" s="27">
        <v>2095.3</v>
      </c>
      <c r="F31" s="27">
        <v>1287.8</v>
      </c>
      <c r="G31" s="30">
        <v>1433.3</v>
      </c>
    </row>
    <row r="32" spans="1:7" ht="109.5" customHeight="1">
      <c r="A32" s="226" t="s">
        <v>141</v>
      </c>
      <c r="B32" s="196" t="s">
        <v>142</v>
      </c>
      <c r="C32" s="194"/>
      <c r="D32" s="194"/>
      <c r="E32" s="7">
        <f>E33</f>
        <v>1001</v>
      </c>
      <c r="F32" s="27"/>
      <c r="G32" s="195"/>
    </row>
    <row r="33" spans="1:7" ht="39" customHeight="1">
      <c r="A33" s="240" t="s">
        <v>226</v>
      </c>
      <c r="B33" s="193" t="s">
        <v>142</v>
      </c>
      <c r="C33" s="194" t="s">
        <v>218</v>
      </c>
      <c r="D33" s="194" t="s">
        <v>300</v>
      </c>
      <c r="E33" s="161">
        <v>1001</v>
      </c>
      <c r="F33" s="27"/>
      <c r="G33" s="195"/>
    </row>
    <row r="34" spans="1:7" ht="101.25" customHeight="1">
      <c r="A34" s="197" t="s">
        <v>153</v>
      </c>
      <c r="B34" s="196" t="s">
        <v>154</v>
      </c>
      <c r="C34" s="194"/>
      <c r="D34" s="194"/>
      <c r="E34" s="7">
        <f>E35</f>
        <v>4500</v>
      </c>
      <c r="F34" s="27"/>
      <c r="G34" s="195"/>
    </row>
    <row r="35" spans="1:7" ht="39.75" customHeight="1">
      <c r="A35" s="240" t="s">
        <v>226</v>
      </c>
      <c r="B35" s="193" t="s">
        <v>154</v>
      </c>
      <c r="C35" s="194" t="s">
        <v>218</v>
      </c>
      <c r="D35" s="194" t="s">
        <v>300</v>
      </c>
      <c r="E35" s="161">
        <v>4500</v>
      </c>
      <c r="F35" s="27"/>
      <c r="G35" s="195"/>
    </row>
    <row r="36" spans="1:7" ht="90.75" customHeight="1">
      <c r="A36" s="241" t="s">
        <v>156</v>
      </c>
      <c r="B36" s="6" t="s">
        <v>145</v>
      </c>
      <c r="C36" s="6"/>
      <c r="D36" s="5"/>
      <c r="E36" s="7">
        <f>SUM(E37:E37)</f>
        <v>550</v>
      </c>
      <c r="F36" s="27"/>
      <c r="G36" s="195"/>
    </row>
    <row r="37" spans="1:7" ht="39.75" customHeight="1">
      <c r="A37" s="199" t="s">
        <v>226</v>
      </c>
      <c r="B37" s="13" t="s">
        <v>145</v>
      </c>
      <c r="C37" s="13" t="s">
        <v>218</v>
      </c>
      <c r="D37" s="13" t="s">
        <v>32</v>
      </c>
      <c r="E37" s="14">
        <v>550</v>
      </c>
      <c r="F37" s="27"/>
      <c r="G37" s="195"/>
    </row>
    <row r="38" spans="1:7" ht="114.75" customHeight="1">
      <c r="A38" s="226" t="s">
        <v>143</v>
      </c>
      <c r="B38" s="196" t="s">
        <v>144</v>
      </c>
      <c r="C38" s="194"/>
      <c r="D38" s="194"/>
      <c r="E38" s="7">
        <f>E39</f>
        <v>18810</v>
      </c>
      <c r="F38" s="39" t="e">
        <f>#REF!+F47+F51+#REF!+#REF!</f>
        <v>#REF!</v>
      </c>
      <c r="G38" s="39" t="e">
        <f>#REF!+G47+G51+#REF!+#REF!</f>
        <v>#REF!</v>
      </c>
    </row>
    <row r="39" spans="1:7" ht="38.25" customHeight="1">
      <c r="A39" s="240" t="s">
        <v>226</v>
      </c>
      <c r="B39" s="193" t="s">
        <v>144</v>
      </c>
      <c r="C39" s="194" t="s">
        <v>218</v>
      </c>
      <c r="D39" s="194" t="s">
        <v>300</v>
      </c>
      <c r="E39" s="161">
        <f>19000-190</f>
        <v>18810</v>
      </c>
      <c r="F39" s="33"/>
      <c r="G39" s="155"/>
    </row>
    <row r="40" spans="1:7" ht="102.75" customHeight="1">
      <c r="A40" s="111" t="s">
        <v>33</v>
      </c>
      <c r="B40" s="153" t="s">
        <v>104</v>
      </c>
      <c r="C40" s="154"/>
      <c r="D40" s="67"/>
      <c r="E40" s="33">
        <f>E41+E45+E47+E53+E55+E57+E49+E59+E61+E63+E65</f>
        <v>38738.45</v>
      </c>
      <c r="F40" s="33"/>
      <c r="G40" s="155"/>
    </row>
    <row r="41" spans="1:7" ht="117" customHeight="1">
      <c r="A41" s="156" t="s">
        <v>36</v>
      </c>
      <c r="B41" s="18" t="s">
        <v>283</v>
      </c>
      <c r="C41" s="157"/>
      <c r="D41" s="158"/>
      <c r="E41" s="19">
        <f>SUM(E42:E44)</f>
        <v>6762.3</v>
      </c>
      <c r="F41" s="33"/>
      <c r="G41" s="155"/>
    </row>
    <row r="42" spans="1:7" ht="20.25" customHeight="1">
      <c r="A42" s="186" t="s">
        <v>250</v>
      </c>
      <c r="B42" s="15" t="s">
        <v>283</v>
      </c>
      <c r="C42" s="15" t="s">
        <v>219</v>
      </c>
      <c r="D42" s="15" t="s">
        <v>35</v>
      </c>
      <c r="E42" s="27">
        <v>4893.7</v>
      </c>
      <c r="F42" s="179"/>
      <c r="G42" s="180"/>
    </row>
    <row r="43" spans="1:7" ht="34.5" customHeight="1">
      <c r="A43" s="8" t="s">
        <v>226</v>
      </c>
      <c r="B43" s="10" t="s">
        <v>283</v>
      </c>
      <c r="C43" s="10" t="s">
        <v>218</v>
      </c>
      <c r="D43" s="10" t="s">
        <v>35</v>
      </c>
      <c r="E43" s="11">
        <v>1733.4</v>
      </c>
      <c r="F43" s="102"/>
      <c r="G43" s="103"/>
    </row>
    <row r="44" spans="1:7" ht="20.25" customHeight="1">
      <c r="A44" s="44" t="s">
        <v>229</v>
      </c>
      <c r="B44" s="13" t="s">
        <v>284</v>
      </c>
      <c r="C44" s="13" t="s">
        <v>221</v>
      </c>
      <c r="D44" s="13" t="s">
        <v>35</v>
      </c>
      <c r="E44" s="14">
        <v>135.2</v>
      </c>
      <c r="F44" s="102"/>
      <c r="G44" s="103"/>
    </row>
    <row r="45" spans="1:7" ht="150" customHeight="1">
      <c r="A45" s="174" t="s">
        <v>113</v>
      </c>
      <c r="B45" s="151" t="s">
        <v>114</v>
      </c>
      <c r="C45" s="101"/>
      <c r="D45" s="101"/>
      <c r="E45" s="24">
        <f>E46</f>
        <v>300</v>
      </c>
      <c r="F45" s="102"/>
      <c r="G45" s="103"/>
    </row>
    <row r="46" spans="1:7" ht="36.75" customHeight="1">
      <c r="A46" s="175" t="s">
        <v>105</v>
      </c>
      <c r="B46" s="152" t="s">
        <v>114</v>
      </c>
      <c r="C46" s="13" t="s">
        <v>43</v>
      </c>
      <c r="D46" s="16" t="s">
        <v>34</v>
      </c>
      <c r="E46" s="14">
        <v>300</v>
      </c>
      <c r="F46" s="102"/>
      <c r="G46" s="103"/>
    </row>
    <row r="47" spans="1:7" ht="133.5" customHeight="1">
      <c r="A47" s="176" t="s">
        <v>116</v>
      </c>
      <c r="B47" s="150" t="s">
        <v>115</v>
      </c>
      <c r="C47" s="101"/>
      <c r="D47" s="101"/>
      <c r="E47" s="24">
        <f>E48</f>
        <v>3500</v>
      </c>
      <c r="F47" s="7" t="e">
        <f>SUM(#REF!)</f>
        <v>#REF!</v>
      </c>
      <c r="G47" s="68" t="e">
        <f>SUM(#REF!)</f>
        <v>#REF!</v>
      </c>
    </row>
    <row r="48" spans="1:7" ht="38.25" customHeight="1">
      <c r="A48" s="177" t="s">
        <v>105</v>
      </c>
      <c r="B48" s="147" t="s">
        <v>115</v>
      </c>
      <c r="C48" s="16" t="s">
        <v>43</v>
      </c>
      <c r="D48" s="16" t="s">
        <v>34</v>
      </c>
      <c r="E48" s="14">
        <v>3500</v>
      </c>
      <c r="F48" s="102"/>
      <c r="G48" s="103"/>
    </row>
    <row r="49" spans="1:7" ht="138" customHeight="1">
      <c r="A49" s="107" t="s">
        <v>280</v>
      </c>
      <c r="B49" s="23" t="s">
        <v>118</v>
      </c>
      <c r="C49" s="49"/>
      <c r="D49" s="101"/>
      <c r="E49" s="24">
        <f>E50+E51+E52</f>
        <v>2204.75</v>
      </c>
      <c r="F49" s="102"/>
      <c r="G49" s="103"/>
    </row>
    <row r="50" spans="1:7" ht="30">
      <c r="A50" s="8" t="s">
        <v>226</v>
      </c>
      <c r="B50" s="10" t="s">
        <v>118</v>
      </c>
      <c r="C50" s="10" t="s">
        <v>218</v>
      </c>
      <c r="D50" s="9" t="s">
        <v>78</v>
      </c>
      <c r="E50" s="11">
        <f>1000-495.95</f>
        <v>504.05</v>
      </c>
      <c r="F50" s="102"/>
      <c r="G50" s="103"/>
    </row>
    <row r="51" spans="1:7" ht="37.5" customHeight="1">
      <c r="A51" s="8" t="s">
        <v>226</v>
      </c>
      <c r="B51" s="10" t="s">
        <v>118</v>
      </c>
      <c r="C51" s="10" t="s">
        <v>218</v>
      </c>
      <c r="D51" s="9" t="s">
        <v>34</v>
      </c>
      <c r="E51" s="11">
        <v>125</v>
      </c>
      <c r="F51" s="7">
        <f>F52</f>
        <v>150</v>
      </c>
      <c r="G51" s="68">
        <f>G52</f>
        <v>150</v>
      </c>
    </row>
    <row r="52" spans="1:7" ht="30">
      <c r="A52" s="8" t="s">
        <v>226</v>
      </c>
      <c r="B52" s="10" t="s">
        <v>118</v>
      </c>
      <c r="C52" s="10" t="s">
        <v>218</v>
      </c>
      <c r="D52" s="9" t="s">
        <v>32</v>
      </c>
      <c r="E52" s="11">
        <v>1575.7</v>
      </c>
      <c r="F52" s="14">
        <v>150</v>
      </c>
      <c r="G52" s="32">
        <v>150</v>
      </c>
    </row>
    <row r="53" spans="1:7" ht="111" customHeight="1">
      <c r="A53" s="99" t="s">
        <v>117</v>
      </c>
      <c r="B53" s="6" t="s">
        <v>106</v>
      </c>
      <c r="C53" s="6"/>
      <c r="D53" s="5"/>
      <c r="E53" s="7">
        <f>SUM(E54:E54)</f>
        <v>4039.9</v>
      </c>
      <c r="F53" s="102"/>
      <c r="G53" s="109"/>
    </row>
    <row r="54" spans="1:7" ht="36.75" customHeight="1">
      <c r="A54" s="104" t="s">
        <v>226</v>
      </c>
      <c r="B54" s="105" t="s">
        <v>106</v>
      </c>
      <c r="C54" s="105" t="s">
        <v>218</v>
      </c>
      <c r="D54" s="118" t="s">
        <v>78</v>
      </c>
      <c r="E54" s="106">
        <f>120+1200+2719.9</f>
        <v>4039.9</v>
      </c>
      <c r="F54" s="102"/>
      <c r="G54" s="109"/>
    </row>
    <row r="55" spans="1:7" ht="126" customHeight="1">
      <c r="A55" s="121" t="s">
        <v>306</v>
      </c>
      <c r="B55" s="150" t="s">
        <v>108</v>
      </c>
      <c r="C55" s="144"/>
      <c r="D55" s="5"/>
      <c r="E55" s="7">
        <f>SUM(E56:E56)</f>
        <v>3997.9</v>
      </c>
      <c r="F55" s="33" t="e">
        <f>F56+F66+#REF!+#REF!+#REF!+#REF!+#REF!+#REF!+#REF!</f>
        <v>#REF!</v>
      </c>
      <c r="G55" s="33" t="e">
        <f>G56+G66+#REF!+#REF!+#REF!+#REF!+#REF!+#REF!+#REF!</f>
        <v>#REF!</v>
      </c>
    </row>
    <row r="56" spans="1:7" ht="30">
      <c r="A56" s="175" t="s">
        <v>285</v>
      </c>
      <c r="B56" s="152" t="s">
        <v>108</v>
      </c>
      <c r="C56" s="118" t="s">
        <v>218</v>
      </c>
      <c r="D56" s="105" t="s">
        <v>78</v>
      </c>
      <c r="E56" s="106">
        <f>3647.9+350</f>
        <v>3997.9</v>
      </c>
      <c r="F56" s="7">
        <f>SUM(F65:F65)</f>
        <v>580</v>
      </c>
      <c r="G56" s="68">
        <f>SUM(G65:G65)</f>
        <v>580</v>
      </c>
    </row>
    <row r="57" spans="1:7" ht="108.75" customHeight="1">
      <c r="A57" s="99" t="s">
        <v>282</v>
      </c>
      <c r="B57" s="6" t="s">
        <v>281</v>
      </c>
      <c r="C57" s="6"/>
      <c r="D57" s="5"/>
      <c r="E57" s="7">
        <f>SUM(E58:E58)</f>
        <v>2570</v>
      </c>
      <c r="F57" s="24"/>
      <c r="G57" s="108"/>
    </row>
    <row r="58" spans="1:7" ht="30">
      <c r="A58" s="12" t="s">
        <v>57</v>
      </c>
      <c r="B58" s="13" t="s">
        <v>281</v>
      </c>
      <c r="C58" s="13" t="s">
        <v>218</v>
      </c>
      <c r="D58" s="13" t="s">
        <v>34</v>
      </c>
      <c r="E58" s="14">
        <v>2570</v>
      </c>
      <c r="F58" s="24"/>
      <c r="G58" s="108"/>
    </row>
    <row r="59" spans="1:7" ht="126">
      <c r="A59" s="174" t="s">
        <v>174</v>
      </c>
      <c r="B59" s="23" t="s">
        <v>175</v>
      </c>
      <c r="C59" s="49"/>
      <c r="D59" s="101"/>
      <c r="E59" s="24">
        <f>E60</f>
        <v>9600</v>
      </c>
      <c r="F59" s="24"/>
      <c r="G59" s="108"/>
    </row>
    <row r="60" spans="1:7" ht="15.75">
      <c r="A60" s="177" t="s">
        <v>228</v>
      </c>
      <c r="B60" s="13" t="s">
        <v>175</v>
      </c>
      <c r="C60" s="13" t="s">
        <v>217</v>
      </c>
      <c r="D60" s="16" t="s">
        <v>34</v>
      </c>
      <c r="E60" s="14">
        <v>9600</v>
      </c>
      <c r="F60" s="24"/>
      <c r="G60" s="108"/>
    </row>
    <row r="61" spans="1:7" ht="136.5" customHeight="1">
      <c r="A61" s="178" t="s">
        <v>307</v>
      </c>
      <c r="B61" s="23" t="s">
        <v>155</v>
      </c>
      <c r="C61" s="49"/>
      <c r="D61" s="101"/>
      <c r="E61" s="24">
        <f>E62</f>
        <v>4500</v>
      </c>
      <c r="F61" s="24"/>
      <c r="G61" s="108"/>
    </row>
    <row r="62" spans="1:7" ht="20.25" customHeight="1">
      <c r="A62" s="177" t="s">
        <v>228</v>
      </c>
      <c r="B62" s="13" t="s">
        <v>155</v>
      </c>
      <c r="C62" s="13" t="s">
        <v>217</v>
      </c>
      <c r="D62" s="16" t="s">
        <v>34</v>
      </c>
      <c r="E62" s="14">
        <v>4500</v>
      </c>
      <c r="F62" s="24"/>
      <c r="G62" s="108"/>
    </row>
    <row r="63" spans="1:7" ht="129" customHeight="1">
      <c r="A63" s="178" t="s">
        <v>307</v>
      </c>
      <c r="B63" s="23" t="s">
        <v>308</v>
      </c>
      <c r="C63" s="49"/>
      <c r="D63" s="101"/>
      <c r="E63" s="24">
        <f>E64</f>
        <v>800</v>
      </c>
      <c r="F63" s="24"/>
      <c r="G63" s="108"/>
    </row>
    <row r="64" spans="1:7" ht="15.75">
      <c r="A64" s="177" t="s">
        <v>228</v>
      </c>
      <c r="B64" s="13" t="s">
        <v>308</v>
      </c>
      <c r="C64" s="13" t="s">
        <v>217</v>
      </c>
      <c r="D64" s="16" t="s">
        <v>34</v>
      </c>
      <c r="E64" s="14">
        <v>800</v>
      </c>
      <c r="F64" s="24"/>
      <c r="G64" s="108"/>
    </row>
    <row r="65" spans="1:7" ht="153" customHeight="1">
      <c r="A65" s="181" t="s">
        <v>48</v>
      </c>
      <c r="B65" s="23" t="s">
        <v>309</v>
      </c>
      <c r="C65" s="49"/>
      <c r="D65" s="101"/>
      <c r="E65" s="24">
        <f>E66</f>
        <v>463.6</v>
      </c>
      <c r="F65" s="14">
        <f>390+70+110+10</f>
        <v>580</v>
      </c>
      <c r="G65" s="32">
        <f>390+70+110+10</f>
        <v>580</v>
      </c>
    </row>
    <row r="66" spans="1:7" ht="21" customHeight="1">
      <c r="A66" s="182" t="s">
        <v>227</v>
      </c>
      <c r="B66" s="13" t="s">
        <v>309</v>
      </c>
      <c r="C66" s="13" t="s">
        <v>217</v>
      </c>
      <c r="D66" s="16" t="s">
        <v>34</v>
      </c>
      <c r="E66" s="14">
        <f>362.6+101</f>
        <v>463.6</v>
      </c>
      <c r="F66" s="7">
        <f>SUM(F68:F68)</f>
        <v>100</v>
      </c>
      <c r="G66" s="68">
        <f>SUM(G68:G68)</f>
        <v>120</v>
      </c>
    </row>
    <row r="67" spans="1:7" ht="66.75" customHeight="1">
      <c r="A67" s="98" t="s">
        <v>37</v>
      </c>
      <c r="B67" s="66" t="s">
        <v>119</v>
      </c>
      <c r="C67" s="66"/>
      <c r="D67" s="67"/>
      <c r="E67" s="33">
        <f>E68+E70+E72+E74+E76+E78</f>
        <v>28088</v>
      </c>
      <c r="F67" s="24"/>
      <c r="G67" s="108"/>
    </row>
    <row r="68" spans="1:7" ht="95.25" customHeight="1">
      <c r="A68" s="99" t="s">
        <v>259</v>
      </c>
      <c r="B68" s="6" t="s">
        <v>120</v>
      </c>
      <c r="C68" s="6"/>
      <c r="D68" s="5"/>
      <c r="E68" s="7">
        <f>SUM(E69:E69)</f>
        <v>4000</v>
      </c>
      <c r="F68" s="14">
        <v>100</v>
      </c>
      <c r="G68" s="32">
        <v>120</v>
      </c>
    </row>
    <row r="69" spans="1:7" ht="30">
      <c r="A69" s="12" t="s">
        <v>105</v>
      </c>
      <c r="B69" s="13" t="s">
        <v>120</v>
      </c>
      <c r="C69" s="13" t="s">
        <v>43</v>
      </c>
      <c r="D69" s="13" t="s">
        <v>32</v>
      </c>
      <c r="E69" s="14">
        <v>4000</v>
      </c>
      <c r="F69" s="14">
        <v>1396.4</v>
      </c>
      <c r="G69" s="32">
        <v>1396.4</v>
      </c>
    </row>
    <row r="70" spans="1:7" ht="81.75" customHeight="1">
      <c r="A70" s="99" t="s">
        <v>121</v>
      </c>
      <c r="B70" s="6" t="s">
        <v>122</v>
      </c>
      <c r="C70" s="6"/>
      <c r="D70" s="5"/>
      <c r="E70" s="7">
        <f>SUM(E71:E71)</f>
        <v>6630.6</v>
      </c>
      <c r="F70" s="71" t="e">
        <f>F71+F85+F94+F97+F101+#REF!</f>
        <v>#REF!</v>
      </c>
      <c r="G70" s="71" t="e">
        <f>G71+G85+G94+G97+G101+#REF!</f>
        <v>#REF!</v>
      </c>
    </row>
    <row r="71" spans="1:7" ht="39" customHeight="1">
      <c r="A71" s="12" t="s">
        <v>57</v>
      </c>
      <c r="B71" s="13" t="s">
        <v>122</v>
      </c>
      <c r="C71" s="13" t="s">
        <v>218</v>
      </c>
      <c r="D71" s="13" t="s">
        <v>32</v>
      </c>
      <c r="E71" s="14">
        <v>6630.6</v>
      </c>
      <c r="F71" s="64" t="e">
        <f>F76+F83+#REF!+#REF!+#REF!+#REF!+#REF!+#REF!+#REF!+#REF!+#REF!+#REF!+#REF!+#REF!</f>
        <v>#REF!</v>
      </c>
      <c r="G71" s="64" t="e">
        <f>G76+G83+#REF!+#REF!+#REF!+#REF!+#REF!+#REF!+#REF!+#REF!+#REF!+#REF!+#REF!+#REF!</f>
        <v>#REF!</v>
      </c>
    </row>
    <row r="72" spans="1:7" ht="99.75" customHeight="1">
      <c r="A72" s="99" t="s">
        <v>179</v>
      </c>
      <c r="B72" s="6" t="s">
        <v>123</v>
      </c>
      <c r="C72" s="6"/>
      <c r="D72" s="5"/>
      <c r="E72" s="7">
        <f>E73</f>
        <v>12028.4</v>
      </c>
      <c r="F72" s="159"/>
      <c r="G72" s="160"/>
    </row>
    <row r="73" spans="1:7" ht="39" customHeight="1">
      <c r="A73" s="12" t="s">
        <v>226</v>
      </c>
      <c r="B73" s="13" t="s">
        <v>123</v>
      </c>
      <c r="C73" s="13" t="s">
        <v>218</v>
      </c>
      <c r="D73" s="13" t="s">
        <v>32</v>
      </c>
      <c r="E73" s="14">
        <v>12028.4</v>
      </c>
      <c r="F73" s="159"/>
      <c r="G73" s="160"/>
    </row>
    <row r="74" spans="1:7" ht="99.75" customHeight="1">
      <c r="A74" s="99" t="s">
        <v>211</v>
      </c>
      <c r="B74" s="6" t="s">
        <v>180</v>
      </c>
      <c r="C74" s="6"/>
      <c r="D74" s="5"/>
      <c r="E74" s="7">
        <f>SUM(E75:E75)</f>
        <v>1207.9</v>
      </c>
      <c r="F74" s="159"/>
      <c r="G74" s="160"/>
    </row>
    <row r="75" spans="1:7" ht="37.5" customHeight="1">
      <c r="A75" s="12" t="s">
        <v>226</v>
      </c>
      <c r="B75" s="13" t="s">
        <v>180</v>
      </c>
      <c r="C75" s="13" t="s">
        <v>218</v>
      </c>
      <c r="D75" s="13" t="s">
        <v>32</v>
      </c>
      <c r="E75" s="14">
        <v>1207.9</v>
      </c>
      <c r="F75" s="159"/>
      <c r="G75" s="160"/>
    </row>
    <row r="76" spans="1:7" ht="101.25" customHeight="1">
      <c r="A76" s="99" t="s">
        <v>213</v>
      </c>
      <c r="B76" s="6" t="s">
        <v>212</v>
      </c>
      <c r="C76" s="6"/>
      <c r="D76" s="5"/>
      <c r="E76" s="7">
        <f>SUM(E77:E77)</f>
        <v>1741.1</v>
      </c>
      <c r="F76" s="7">
        <f>SUM(F77:F77)</f>
        <v>0</v>
      </c>
      <c r="G76" s="68">
        <f>SUM(G77:G77)</f>
        <v>0</v>
      </c>
    </row>
    <row r="77" spans="1:7" ht="30.75" customHeight="1">
      <c r="A77" s="12" t="s">
        <v>226</v>
      </c>
      <c r="B77" s="13" t="s">
        <v>212</v>
      </c>
      <c r="C77" s="13" t="s">
        <v>218</v>
      </c>
      <c r="D77" s="13" t="s">
        <v>32</v>
      </c>
      <c r="E77" s="14">
        <v>1741.1</v>
      </c>
      <c r="F77" s="27">
        <v>0</v>
      </c>
      <c r="G77" s="30">
        <v>0</v>
      </c>
    </row>
    <row r="78" spans="1:7" ht="100.5" customHeight="1">
      <c r="A78" s="99" t="s">
        <v>251</v>
      </c>
      <c r="B78" s="6" t="s">
        <v>214</v>
      </c>
      <c r="C78" s="6"/>
      <c r="D78" s="5"/>
      <c r="E78" s="7">
        <f>SUM(E79:E79)</f>
        <v>2480</v>
      </c>
      <c r="F78" s="161"/>
      <c r="G78" s="190"/>
    </row>
    <row r="79" spans="1:7" ht="30.75" customHeight="1">
      <c r="A79" s="12" t="s">
        <v>226</v>
      </c>
      <c r="B79" s="13" t="s">
        <v>214</v>
      </c>
      <c r="C79" s="13" t="s">
        <v>218</v>
      </c>
      <c r="D79" s="13" t="s">
        <v>32</v>
      </c>
      <c r="E79" s="14">
        <v>2480</v>
      </c>
      <c r="F79" s="161"/>
      <c r="G79" s="190"/>
    </row>
    <row r="80" spans="1:7" ht="83.25" customHeight="1">
      <c r="A80" s="98" t="s">
        <v>132</v>
      </c>
      <c r="B80" s="66" t="s">
        <v>133</v>
      </c>
      <c r="C80" s="66"/>
      <c r="D80" s="67"/>
      <c r="E80" s="33">
        <f>E81+E83</f>
        <v>1965.8999999999999</v>
      </c>
      <c r="F80" s="161"/>
      <c r="G80" s="190"/>
    </row>
    <row r="81" spans="1:7" ht="113.25" customHeight="1">
      <c r="A81" s="198" t="s">
        <v>157</v>
      </c>
      <c r="B81" s="6" t="s">
        <v>158</v>
      </c>
      <c r="C81" s="6"/>
      <c r="D81" s="5"/>
      <c r="E81" s="7">
        <f>E82</f>
        <v>1867.6</v>
      </c>
      <c r="F81" s="161"/>
      <c r="G81" s="190"/>
    </row>
    <row r="82" spans="1:7" ht="18.75" customHeight="1">
      <c r="A82" s="200" t="s">
        <v>228</v>
      </c>
      <c r="B82" s="13" t="s">
        <v>158</v>
      </c>
      <c r="C82" s="13" t="s">
        <v>217</v>
      </c>
      <c r="D82" s="16" t="s">
        <v>78</v>
      </c>
      <c r="E82" s="191">
        <v>1867.6</v>
      </c>
      <c r="F82" s="161"/>
      <c r="G82" s="190"/>
    </row>
    <row r="83" spans="1:7" ht="116.25" customHeight="1">
      <c r="A83" s="99" t="s">
        <v>134</v>
      </c>
      <c r="B83" s="6" t="s">
        <v>135</v>
      </c>
      <c r="C83" s="6"/>
      <c r="D83" s="5"/>
      <c r="E83" s="7">
        <f>E84</f>
        <v>98.3</v>
      </c>
      <c r="F83" s="7">
        <f>SUM(F84:F84)</f>
        <v>395</v>
      </c>
      <c r="G83" s="68">
        <f>SUM(G84:G84)</f>
        <v>395</v>
      </c>
    </row>
    <row r="84" spans="1:7" ht="18" customHeight="1">
      <c r="A84" s="48" t="s">
        <v>227</v>
      </c>
      <c r="B84" s="13" t="s">
        <v>135</v>
      </c>
      <c r="C84" s="13" t="s">
        <v>217</v>
      </c>
      <c r="D84" s="16" t="s">
        <v>78</v>
      </c>
      <c r="E84" s="191">
        <v>98.3</v>
      </c>
      <c r="F84" s="27">
        <v>395</v>
      </c>
      <c r="G84" s="30">
        <v>395</v>
      </c>
    </row>
    <row r="85" spans="1:7" ht="33" customHeight="1">
      <c r="A85" s="110" t="s">
        <v>38</v>
      </c>
      <c r="B85" s="134" t="s">
        <v>253</v>
      </c>
      <c r="C85" s="81"/>
      <c r="D85" s="80"/>
      <c r="E85" s="71">
        <f>E86+E95+E100+E103+E108</f>
        <v>37610.7</v>
      </c>
      <c r="F85" s="33">
        <f>F86</f>
        <v>24589.2</v>
      </c>
      <c r="G85" s="65">
        <f>G86</f>
        <v>24589.2</v>
      </c>
    </row>
    <row r="86" spans="1:7" ht="51.75" customHeight="1">
      <c r="A86" s="111" t="s">
        <v>254</v>
      </c>
      <c r="B86" s="132" t="s">
        <v>256</v>
      </c>
      <c r="C86" s="83"/>
      <c r="D86" s="82"/>
      <c r="E86" s="64">
        <f>E87+E89+E91+E93</f>
        <v>2410.4</v>
      </c>
      <c r="F86" s="7">
        <f>SUM(F87:F87)</f>
        <v>24589.2</v>
      </c>
      <c r="G86" s="68">
        <f>SUM(G87:G87)</f>
        <v>24589.2</v>
      </c>
    </row>
    <row r="87" spans="1:7" ht="66" customHeight="1">
      <c r="A87" s="99" t="s">
        <v>255</v>
      </c>
      <c r="B87" s="6" t="s">
        <v>257</v>
      </c>
      <c r="C87" s="6"/>
      <c r="D87" s="5"/>
      <c r="E87" s="7">
        <f>SUM(E88:E88)</f>
        <v>942.2</v>
      </c>
      <c r="F87" s="11">
        <v>24589.2</v>
      </c>
      <c r="G87" s="31">
        <v>24589.2</v>
      </c>
    </row>
    <row r="88" spans="1:7" ht="33" customHeight="1">
      <c r="A88" s="12" t="s">
        <v>226</v>
      </c>
      <c r="B88" s="13" t="s">
        <v>257</v>
      </c>
      <c r="C88" s="13" t="s">
        <v>218</v>
      </c>
      <c r="D88" s="13" t="s">
        <v>89</v>
      </c>
      <c r="E88" s="14">
        <v>942.2</v>
      </c>
      <c r="F88" s="102"/>
      <c r="G88" s="109"/>
    </row>
    <row r="89" spans="1:7" ht="68.25" customHeight="1">
      <c r="A89" s="99" t="s">
        <v>258</v>
      </c>
      <c r="B89" s="6" t="s">
        <v>71</v>
      </c>
      <c r="C89" s="6"/>
      <c r="D89" s="5"/>
      <c r="E89" s="7">
        <f>SUM(E90:E90)</f>
        <v>918.2</v>
      </c>
      <c r="F89" s="102"/>
      <c r="G89" s="109"/>
    </row>
    <row r="90" spans="1:7" ht="21" customHeight="1">
      <c r="A90" s="12" t="s">
        <v>234</v>
      </c>
      <c r="B90" s="13" t="s">
        <v>71</v>
      </c>
      <c r="C90" s="13" t="s">
        <v>222</v>
      </c>
      <c r="D90" s="13" t="s">
        <v>89</v>
      </c>
      <c r="E90" s="14">
        <v>918.2</v>
      </c>
      <c r="F90" s="102"/>
      <c r="G90" s="109"/>
    </row>
    <row r="91" spans="1:7" ht="69.75" customHeight="1">
      <c r="A91" s="136" t="s">
        <v>260</v>
      </c>
      <c r="B91" s="6" t="s">
        <v>261</v>
      </c>
      <c r="C91" s="29"/>
      <c r="D91" s="29"/>
      <c r="E91" s="7">
        <f>E92</f>
        <v>200</v>
      </c>
      <c r="F91" s="102"/>
      <c r="G91" s="109"/>
    </row>
    <row r="92" spans="1:7" ht="26.25" customHeight="1">
      <c r="A92" s="12" t="s">
        <v>226</v>
      </c>
      <c r="B92" s="13" t="s">
        <v>261</v>
      </c>
      <c r="C92" s="13" t="s">
        <v>218</v>
      </c>
      <c r="D92" s="13" t="s">
        <v>89</v>
      </c>
      <c r="E92" s="14">
        <v>200</v>
      </c>
      <c r="F92" s="102"/>
      <c r="G92" s="109"/>
    </row>
    <row r="93" spans="1:7" ht="96.75" customHeight="1">
      <c r="A93" s="201" t="s">
        <v>156</v>
      </c>
      <c r="B93" s="6" t="s">
        <v>159</v>
      </c>
      <c r="C93" s="6"/>
      <c r="D93" s="5"/>
      <c r="E93" s="7">
        <f>SUM(E94:E94)</f>
        <v>350</v>
      </c>
      <c r="F93" s="102"/>
      <c r="G93" s="109"/>
    </row>
    <row r="94" spans="1:7" ht="15.75" customHeight="1">
      <c r="A94" s="200" t="s">
        <v>234</v>
      </c>
      <c r="B94" s="13" t="s">
        <v>159</v>
      </c>
      <c r="C94" s="13" t="s">
        <v>222</v>
      </c>
      <c r="D94" s="13" t="s">
        <v>89</v>
      </c>
      <c r="E94" s="14">
        <v>350</v>
      </c>
      <c r="F94" s="33" t="e">
        <f>F95+#REF!+#REF!+#REF!+#REF!+#REF!+#REF!+#REF!+#REF!+#REF!+#REF!+#REF!+#REF!+#REF!+#REF!+#REF!</f>
        <v>#REF!</v>
      </c>
      <c r="G94" s="33" t="e">
        <f>G95+#REF!+#REF!+#REF!+#REF!+#REF!+#REF!+#REF!+#REF!+#REF!+#REF!+#REF!+#REF!+#REF!+#REF!+#REF!</f>
        <v>#REF!</v>
      </c>
    </row>
    <row r="95" spans="1:7" ht="56.25" customHeight="1">
      <c r="A95" s="202" t="s">
        <v>54</v>
      </c>
      <c r="B95" s="203" t="s">
        <v>262</v>
      </c>
      <c r="C95" s="204"/>
      <c r="D95" s="204"/>
      <c r="E95" s="179">
        <f>E96+E98</f>
        <v>900</v>
      </c>
      <c r="F95" s="7">
        <f>SUM(F96:F96)</f>
        <v>0</v>
      </c>
      <c r="G95" s="68">
        <f>SUM(G96:G96)</f>
        <v>0</v>
      </c>
    </row>
    <row r="96" spans="1:7" ht="83.25" customHeight="1">
      <c r="A96" s="99" t="s">
        <v>264</v>
      </c>
      <c r="B96" s="162" t="s">
        <v>263</v>
      </c>
      <c r="C96" s="58"/>
      <c r="D96" s="57"/>
      <c r="E96" s="7">
        <f>SUM(E97:E97)</f>
        <v>600</v>
      </c>
      <c r="F96" s="14">
        <v>0</v>
      </c>
      <c r="G96" s="32">
        <v>0</v>
      </c>
    </row>
    <row r="97" spans="1:7" ht="30.75" customHeight="1">
      <c r="A97" s="12" t="s">
        <v>226</v>
      </c>
      <c r="B97" s="56" t="s">
        <v>263</v>
      </c>
      <c r="C97" s="55" t="s">
        <v>218</v>
      </c>
      <c r="D97" s="55" t="s">
        <v>87</v>
      </c>
      <c r="E97" s="14">
        <v>600</v>
      </c>
      <c r="F97" s="64" t="e">
        <f>F98+#REF!+#REF!+#REF!+#REF!+#REF!</f>
        <v>#REF!</v>
      </c>
      <c r="G97" s="64" t="e">
        <f>G98+#REF!+#REF!+#REF!+#REF!+#REF!</f>
        <v>#REF!</v>
      </c>
    </row>
    <row r="98" spans="1:7" ht="54.75" customHeight="1">
      <c r="A98" s="107" t="s">
        <v>265</v>
      </c>
      <c r="B98" s="163" t="s">
        <v>266</v>
      </c>
      <c r="C98" s="114"/>
      <c r="D98" s="113"/>
      <c r="E98" s="24">
        <f>E99</f>
        <v>300</v>
      </c>
      <c r="F98" s="7">
        <f>F99</f>
        <v>540</v>
      </c>
      <c r="G98" s="68">
        <f>G99</f>
        <v>540</v>
      </c>
    </row>
    <row r="99" spans="1:7" ht="20.25" customHeight="1">
      <c r="A99" s="12" t="s">
        <v>235</v>
      </c>
      <c r="B99" s="56" t="s">
        <v>266</v>
      </c>
      <c r="C99" s="55" t="s">
        <v>222</v>
      </c>
      <c r="D99" s="55" t="s">
        <v>87</v>
      </c>
      <c r="E99" s="11">
        <v>300</v>
      </c>
      <c r="F99" s="14">
        <v>540</v>
      </c>
      <c r="G99" s="32">
        <v>540</v>
      </c>
    </row>
    <row r="100" spans="1:7" ht="63">
      <c r="A100" s="112" t="s">
        <v>1</v>
      </c>
      <c r="B100" s="132" t="s">
        <v>267</v>
      </c>
      <c r="C100" s="79"/>
      <c r="D100" s="79"/>
      <c r="E100" s="33">
        <f>E101</f>
        <v>500</v>
      </c>
      <c r="F100" s="14">
        <v>0</v>
      </c>
      <c r="G100" s="32">
        <v>0</v>
      </c>
    </row>
    <row r="101" spans="1:7" ht="86.25" customHeight="1">
      <c r="A101" s="99" t="s">
        <v>268</v>
      </c>
      <c r="B101" s="162" t="s">
        <v>269</v>
      </c>
      <c r="C101" s="58"/>
      <c r="D101" s="57"/>
      <c r="E101" s="7">
        <f>SUM(E102:E102)</f>
        <v>500</v>
      </c>
      <c r="F101" s="33" t="e">
        <f>F102+F106+F108</f>
        <v>#REF!</v>
      </c>
      <c r="G101" s="65" t="e">
        <f>G102+G106+G108</f>
        <v>#REF!</v>
      </c>
    </row>
    <row r="102" spans="1:7" ht="21" customHeight="1">
      <c r="A102" s="12" t="s">
        <v>235</v>
      </c>
      <c r="B102" s="56" t="s">
        <v>269</v>
      </c>
      <c r="C102" s="55" t="s">
        <v>222</v>
      </c>
      <c r="D102" s="56">
        <v>1102</v>
      </c>
      <c r="E102" s="14">
        <v>500</v>
      </c>
      <c r="F102" s="7">
        <f>SUM(F103:F105)</f>
        <v>944.4</v>
      </c>
      <c r="G102" s="68">
        <f>SUM(G103:G105)</f>
        <v>944.4</v>
      </c>
    </row>
    <row r="103" spans="1:7" ht="65.25" customHeight="1">
      <c r="A103" s="111" t="s">
        <v>2</v>
      </c>
      <c r="B103" s="72" t="s">
        <v>270</v>
      </c>
      <c r="C103" s="83"/>
      <c r="D103" s="82"/>
      <c r="E103" s="64">
        <f>E104+E106</f>
        <v>3205.8</v>
      </c>
      <c r="F103" s="27">
        <v>439.9</v>
      </c>
      <c r="G103" s="30">
        <v>439.9</v>
      </c>
    </row>
    <row r="104" spans="1:7" ht="84" customHeight="1">
      <c r="A104" s="99" t="s">
        <v>7</v>
      </c>
      <c r="B104" s="6" t="s">
        <v>271</v>
      </c>
      <c r="C104" s="6"/>
      <c r="D104" s="5"/>
      <c r="E104" s="7">
        <f>E105</f>
        <v>3150</v>
      </c>
      <c r="F104" s="102"/>
      <c r="G104" s="103"/>
    </row>
    <row r="105" spans="1:7" ht="18" customHeight="1">
      <c r="A105" s="12" t="s">
        <v>235</v>
      </c>
      <c r="B105" s="13" t="s">
        <v>271</v>
      </c>
      <c r="C105" s="13" t="s">
        <v>222</v>
      </c>
      <c r="D105" s="13" t="s">
        <v>3</v>
      </c>
      <c r="E105" s="14">
        <f>3100+50</f>
        <v>3150</v>
      </c>
      <c r="F105" s="14">
        <v>504.5</v>
      </c>
      <c r="G105" s="32">
        <v>504.5</v>
      </c>
    </row>
    <row r="106" spans="1:7" ht="76.5" customHeight="1">
      <c r="A106" s="166" t="s">
        <v>273</v>
      </c>
      <c r="B106" s="172" t="s">
        <v>272</v>
      </c>
      <c r="C106" s="105"/>
      <c r="D106" s="105"/>
      <c r="E106" s="167">
        <f>E107</f>
        <v>55.8</v>
      </c>
      <c r="F106" s="7">
        <f>F107</f>
        <v>25</v>
      </c>
      <c r="G106" s="68">
        <f>G107</f>
        <v>25</v>
      </c>
    </row>
    <row r="107" spans="1:7" ht="15.75" customHeight="1">
      <c r="A107" s="12" t="s">
        <v>235</v>
      </c>
      <c r="B107" s="13" t="s">
        <v>272</v>
      </c>
      <c r="C107" s="13" t="s">
        <v>222</v>
      </c>
      <c r="D107" s="13" t="s">
        <v>3</v>
      </c>
      <c r="E107" s="14">
        <v>55.8</v>
      </c>
      <c r="F107" s="14">
        <v>25</v>
      </c>
      <c r="G107" s="32">
        <v>25</v>
      </c>
    </row>
    <row r="108" spans="1:7" ht="54" customHeight="1">
      <c r="A108" s="100" t="s">
        <v>9</v>
      </c>
      <c r="B108" s="66" t="s">
        <v>252</v>
      </c>
      <c r="C108" s="66"/>
      <c r="D108" s="67"/>
      <c r="E108" s="33">
        <f>E109+E113+E117+E115+E119+E121</f>
        <v>30594.499999999996</v>
      </c>
      <c r="F108" s="7" t="e">
        <f>#REF!</f>
        <v>#REF!</v>
      </c>
      <c r="G108" s="68" t="e">
        <f>#REF!</f>
        <v>#REF!</v>
      </c>
    </row>
    <row r="109" spans="1:7" ht="84" customHeight="1">
      <c r="A109" s="99" t="s">
        <v>8</v>
      </c>
      <c r="B109" s="6" t="s">
        <v>274</v>
      </c>
      <c r="C109" s="6"/>
      <c r="D109" s="5"/>
      <c r="E109" s="7">
        <f>SUM(E110:E112)</f>
        <v>4409.3</v>
      </c>
      <c r="F109" s="7" t="e">
        <f>SUM(#REF!)</f>
        <v>#REF!</v>
      </c>
      <c r="G109" s="7" t="e">
        <f>SUM(#REF!)</f>
        <v>#REF!</v>
      </c>
    </row>
    <row r="110" spans="1:7" ht="23.25" customHeight="1">
      <c r="A110" s="186" t="s">
        <v>250</v>
      </c>
      <c r="B110" s="15" t="s">
        <v>274</v>
      </c>
      <c r="C110" s="15" t="s">
        <v>219</v>
      </c>
      <c r="D110" s="15" t="s">
        <v>88</v>
      </c>
      <c r="E110" s="27">
        <v>3184.5</v>
      </c>
      <c r="F110" s="7"/>
      <c r="G110" s="115"/>
    </row>
    <row r="111" spans="1:7" ht="35.25" customHeight="1">
      <c r="A111" s="8" t="s">
        <v>226</v>
      </c>
      <c r="B111" s="10" t="s">
        <v>274</v>
      </c>
      <c r="C111" s="10" t="s">
        <v>218</v>
      </c>
      <c r="D111" s="10" t="s">
        <v>88</v>
      </c>
      <c r="E111" s="11">
        <v>1217.8</v>
      </c>
      <c r="F111" s="7"/>
      <c r="G111" s="115"/>
    </row>
    <row r="112" spans="1:7" ht="19.5" customHeight="1">
      <c r="A112" s="12" t="s">
        <v>229</v>
      </c>
      <c r="B112" s="13" t="s">
        <v>274</v>
      </c>
      <c r="C112" s="13" t="s">
        <v>221</v>
      </c>
      <c r="D112" s="13" t="s">
        <v>88</v>
      </c>
      <c r="E112" s="14">
        <v>7</v>
      </c>
      <c r="F112" s="76">
        <f>F114</f>
        <v>5987.1</v>
      </c>
      <c r="G112" s="77">
        <f>G114</f>
        <v>5987.1</v>
      </c>
    </row>
    <row r="113" spans="1:10" ht="86.25" customHeight="1">
      <c r="A113" s="99" t="s">
        <v>275</v>
      </c>
      <c r="B113" s="162" t="s">
        <v>276</v>
      </c>
      <c r="C113" s="58"/>
      <c r="D113" s="57"/>
      <c r="E113" s="7">
        <f>E114</f>
        <v>10000</v>
      </c>
      <c r="F113" s="164"/>
      <c r="G113" s="165"/>
      <c r="J113" s="1"/>
    </row>
    <row r="114" spans="1:7" ht="25.5" customHeight="1">
      <c r="A114" s="12" t="s">
        <v>235</v>
      </c>
      <c r="B114" s="56" t="s">
        <v>276</v>
      </c>
      <c r="C114" s="55" t="s">
        <v>222</v>
      </c>
      <c r="D114" s="55" t="s">
        <v>88</v>
      </c>
      <c r="E114" s="14">
        <v>10000</v>
      </c>
      <c r="F114" s="91">
        <f>6087.1-100</f>
        <v>5987.1</v>
      </c>
      <c r="G114" s="92">
        <f>6087.1-100</f>
        <v>5987.1</v>
      </c>
    </row>
    <row r="115" spans="1:7" ht="84" customHeight="1">
      <c r="A115" s="138" t="s">
        <v>278</v>
      </c>
      <c r="B115" s="163" t="s">
        <v>277</v>
      </c>
      <c r="C115" s="114"/>
      <c r="D115" s="114"/>
      <c r="E115" s="24">
        <f>E116</f>
        <v>424.8</v>
      </c>
      <c r="F115" s="76">
        <f>F116</f>
        <v>815</v>
      </c>
      <c r="G115" s="77">
        <f>G116</f>
        <v>915</v>
      </c>
    </row>
    <row r="116" spans="1:7" ht="15">
      <c r="A116" s="12" t="s">
        <v>235</v>
      </c>
      <c r="B116" s="56" t="s">
        <v>277</v>
      </c>
      <c r="C116" s="55" t="s">
        <v>222</v>
      </c>
      <c r="D116" s="55" t="s">
        <v>88</v>
      </c>
      <c r="E116" s="14">
        <v>424.8</v>
      </c>
      <c r="F116" s="91">
        <v>815</v>
      </c>
      <c r="G116" s="92">
        <v>915</v>
      </c>
    </row>
    <row r="117" spans="1:7" ht="85.5" customHeight="1">
      <c r="A117" s="107" t="s">
        <v>279</v>
      </c>
      <c r="B117" s="163" t="s">
        <v>92</v>
      </c>
      <c r="C117" s="114"/>
      <c r="D117" s="116"/>
      <c r="E117" s="24">
        <f>E118</f>
        <v>7205.3</v>
      </c>
      <c r="F117" s="205"/>
      <c r="G117" s="206"/>
    </row>
    <row r="118" spans="1:7" ht="28.5" customHeight="1">
      <c r="A118" s="48" t="s">
        <v>226</v>
      </c>
      <c r="B118" s="56" t="s">
        <v>92</v>
      </c>
      <c r="C118" s="55" t="s">
        <v>218</v>
      </c>
      <c r="D118" s="117" t="s">
        <v>88</v>
      </c>
      <c r="E118" s="14">
        <f>6500+705.3</f>
        <v>7205.3</v>
      </c>
      <c r="F118" s="205"/>
      <c r="G118" s="206"/>
    </row>
    <row r="119" spans="1:7" ht="74.25" customHeight="1">
      <c r="A119" s="207" t="s">
        <v>160</v>
      </c>
      <c r="B119" s="163" t="s">
        <v>161</v>
      </c>
      <c r="C119" s="114"/>
      <c r="D119" s="116"/>
      <c r="E119" s="24">
        <f>E120</f>
        <v>6500</v>
      </c>
      <c r="F119" s="76">
        <f>F120</f>
        <v>450</v>
      </c>
      <c r="G119" s="77">
        <f>G120</f>
        <v>450</v>
      </c>
    </row>
    <row r="120" spans="1:7" ht="48" customHeight="1">
      <c r="A120" s="199" t="s">
        <v>226</v>
      </c>
      <c r="B120" s="56" t="s">
        <v>161</v>
      </c>
      <c r="C120" s="55" t="s">
        <v>218</v>
      </c>
      <c r="D120" s="117" t="s">
        <v>88</v>
      </c>
      <c r="E120" s="14">
        <v>6500</v>
      </c>
      <c r="F120" s="91">
        <v>450</v>
      </c>
      <c r="G120" s="92">
        <v>450</v>
      </c>
    </row>
    <row r="121" spans="1:7" ht="77.25" customHeight="1">
      <c r="A121" s="227" t="s">
        <v>147</v>
      </c>
      <c r="B121" s="237" t="s">
        <v>146</v>
      </c>
      <c r="C121" s="238"/>
      <c r="D121" s="239"/>
      <c r="E121" s="19">
        <f>E122+E123</f>
        <v>2055.1</v>
      </c>
      <c r="F121" s="205"/>
      <c r="G121" s="206"/>
    </row>
    <row r="122" spans="1:7" ht="28.5" customHeight="1">
      <c r="A122" s="228" t="s">
        <v>250</v>
      </c>
      <c r="B122" s="233" t="s">
        <v>146</v>
      </c>
      <c r="C122" s="234" t="s">
        <v>219</v>
      </c>
      <c r="D122" s="235" t="s">
        <v>88</v>
      </c>
      <c r="E122" s="236">
        <v>719.3</v>
      </c>
      <c r="F122" s="205"/>
      <c r="G122" s="206"/>
    </row>
    <row r="123" spans="1:7" ht="20.25" customHeight="1">
      <c r="A123" s="229" t="s">
        <v>235</v>
      </c>
      <c r="B123" s="230" t="s">
        <v>146</v>
      </c>
      <c r="C123" s="231" t="s">
        <v>222</v>
      </c>
      <c r="D123" s="232" t="s">
        <v>88</v>
      </c>
      <c r="E123" s="212">
        <v>1335.8</v>
      </c>
      <c r="F123" s="205"/>
      <c r="G123" s="206"/>
    </row>
    <row r="124" spans="1:7" ht="55.5" customHeight="1">
      <c r="A124" s="120" t="s">
        <v>303</v>
      </c>
      <c r="B124" s="69" t="s">
        <v>181</v>
      </c>
      <c r="C124" s="69"/>
      <c r="D124" s="70"/>
      <c r="E124" s="71">
        <f>E134+E125+E145</f>
        <v>3208.0000000000005</v>
      </c>
      <c r="F124" s="76">
        <f>F125</f>
        <v>30</v>
      </c>
      <c r="G124" s="77">
        <f>G125</f>
        <v>30</v>
      </c>
    </row>
    <row r="125" spans="1:7" ht="136.5" customHeight="1">
      <c r="A125" s="119" t="s">
        <v>304</v>
      </c>
      <c r="B125" s="75" t="s">
        <v>182</v>
      </c>
      <c r="C125" s="93"/>
      <c r="D125" s="75"/>
      <c r="E125" s="94">
        <f>E126+E128+E132</f>
        <v>2128.3</v>
      </c>
      <c r="F125" s="91">
        <v>30</v>
      </c>
      <c r="G125" s="92">
        <v>30</v>
      </c>
    </row>
    <row r="126" spans="1:7" ht="162" customHeight="1">
      <c r="A126" s="121" t="s">
        <v>305</v>
      </c>
      <c r="B126" s="43" t="s">
        <v>183</v>
      </c>
      <c r="C126" s="52"/>
      <c r="D126" s="43"/>
      <c r="E126" s="76">
        <f>E127</f>
        <v>10</v>
      </c>
      <c r="F126" s="7" t="e">
        <f>SUM(#REF!)</f>
        <v>#REF!</v>
      </c>
      <c r="G126" s="7" t="e">
        <f>SUM(#REF!)</f>
        <v>#REF!</v>
      </c>
    </row>
    <row r="127" spans="1:7" ht="33.75" customHeight="1">
      <c r="A127" s="59" t="s">
        <v>226</v>
      </c>
      <c r="B127" s="40" t="s">
        <v>183</v>
      </c>
      <c r="C127" s="40" t="s">
        <v>218</v>
      </c>
      <c r="D127" s="40" t="s">
        <v>86</v>
      </c>
      <c r="E127" s="91">
        <v>10</v>
      </c>
      <c r="F127" s="24"/>
      <c r="G127" s="24"/>
    </row>
    <row r="128" spans="1:7" ht="139.5" customHeight="1">
      <c r="A128" s="121" t="s">
        <v>0</v>
      </c>
      <c r="B128" s="43" t="s">
        <v>184</v>
      </c>
      <c r="C128" s="52"/>
      <c r="D128" s="43"/>
      <c r="E128" s="76">
        <f>E129+E130+E131</f>
        <v>118.3</v>
      </c>
      <c r="F128" s="102"/>
      <c r="G128" s="102"/>
    </row>
    <row r="129" spans="1:7" ht="34.5" customHeight="1">
      <c r="A129" s="123" t="s">
        <v>226</v>
      </c>
      <c r="B129" s="124" t="s">
        <v>184</v>
      </c>
      <c r="C129" s="124" t="s">
        <v>218</v>
      </c>
      <c r="D129" s="124" t="s">
        <v>77</v>
      </c>
      <c r="E129" s="125">
        <v>100</v>
      </c>
      <c r="F129" s="7">
        <f>SUM(F130:F130)</f>
        <v>75</v>
      </c>
      <c r="G129" s="7">
        <f>SUM(G130:G130)</f>
        <v>90</v>
      </c>
    </row>
    <row r="130" spans="1:7" ht="33" customHeight="1">
      <c r="A130" s="123" t="s">
        <v>226</v>
      </c>
      <c r="B130" s="124" t="s">
        <v>184</v>
      </c>
      <c r="C130" s="124" t="s">
        <v>218</v>
      </c>
      <c r="D130" s="124" t="s">
        <v>88</v>
      </c>
      <c r="E130" s="125">
        <v>12.3</v>
      </c>
      <c r="F130" s="14">
        <v>75</v>
      </c>
      <c r="G130" s="14">
        <v>90</v>
      </c>
    </row>
    <row r="131" spans="1:7" ht="20.25" customHeight="1">
      <c r="A131" s="59" t="s">
        <v>235</v>
      </c>
      <c r="B131" s="40" t="s">
        <v>184</v>
      </c>
      <c r="C131" s="40" t="s">
        <v>222</v>
      </c>
      <c r="D131" s="40" t="s">
        <v>88</v>
      </c>
      <c r="E131" s="91">
        <v>6</v>
      </c>
      <c r="F131" s="7">
        <f>SUM(F132:F132)</f>
        <v>295</v>
      </c>
      <c r="G131" s="7">
        <f>SUM(G132:G132)</f>
        <v>320</v>
      </c>
    </row>
    <row r="132" spans="1:7" ht="145.5" customHeight="1">
      <c r="A132" s="107" t="s">
        <v>190</v>
      </c>
      <c r="B132" s="23" t="s">
        <v>191</v>
      </c>
      <c r="C132" s="122"/>
      <c r="D132" s="126"/>
      <c r="E132" s="127">
        <f>E133</f>
        <v>2000</v>
      </c>
      <c r="F132" s="14">
        <v>295</v>
      </c>
      <c r="G132" s="14">
        <v>320</v>
      </c>
    </row>
    <row r="133" spans="1:7" ht="31.5" customHeight="1">
      <c r="A133" s="59" t="s">
        <v>226</v>
      </c>
      <c r="B133" s="40" t="s">
        <v>191</v>
      </c>
      <c r="C133" s="40" t="s">
        <v>218</v>
      </c>
      <c r="D133" s="45" t="s">
        <v>86</v>
      </c>
      <c r="E133" s="91">
        <v>2000</v>
      </c>
      <c r="F133" s="7">
        <f>SUM(F134:F134)</f>
        <v>70</v>
      </c>
      <c r="G133" s="7">
        <f>SUM(G134:G134)</f>
        <v>80</v>
      </c>
    </row>
    <row r="134" spans="1:7" ht="95.25" customHeight="1">
      <c r="A134" s="98" t="s">
        <v>73</v>
      </c>
      <c r="B134" s="66" t="s">
        <v>192</v>
      </c>
      <c r="C134" s="66"/>
      <c r="D134" s="67"/>
      <c r="E134" s="33">
        <f>E135+E137+E141</f>
        <v>910.9</v>
      </c>
      <c r="F134" s="14">
        <v>70</v>
      </c>
      <c r="G134" s="14">
        <v>80</v>
      </c>
    </row>
    <row r="135" spans="1:7" ht="131.25" customHeight="1">
      <c r="A135" s="99" t="s">
        <v>72</v>
      </c>
      <c r="B135" s="6" t="s">
        <v>193</v>
      </c>
      <c r="C135" s="6"/>
      <c r="D135" s="5"/>
      <c r="E135" s="7">
        <f>SUM(E136:E136)</f>
        <v>189.7</v>
      </c>
      <c r="F135" s="102"/>
      <c r="G135" s="102"/>
    </row>
    <row r="136" spans="1:7" ht="35.25" customHeight="1">
      <c r="A136" s="12" t="s">
        <v>226</v>
      </c>
      <c r="B136" s="13" t="s">
        <v>193</v>
      </c>
      <c r="C136" s="13" t="s">
        <v>218</v>
      </c>
      <c r="D136" s="13" t="s">
        <v>70</v>
      </c>
      <c r="E136" s="14">
        <v>189.7</v>
      </c>
      <c r="F136" s="71" t="e">
        <f>#REF!+#REF!+#REF!+#REF!+#REF!</f>
        <v>#REF!</v>
      </c>
      <c r="G136" s="71" t="e">
        <f>#REF!+#REF!+#REF!+#REF!+#REF!</f>
        <v>#REF!</v>
      </c>
    </row>
    <row r="137" spans="1:7" ht="120.75" customHeight="1">
      <c r="A137" s="99" t="s">
        <v>12</v>
      </c>
      <c r="B137" s="6" t="s">
        <v>194</v>
      </c>
      <c r="C137" s="6"/>
      <c r="D137" s="5"/>
      <c r="E137" s="7">
        <f>SUM(E138:E140)</f>
        <v>476.2</v>
      </c>
      <c r="F137" s="33"/>
      <c r="G137" s="168"/>
    </row>
    <row r="138" spans="1:7" ht="25.5" customHeight="1">
      <c r="A138" s="104" t="s">
        <v>226</v>
      </c>
      <c r="B138" s="105" t="s">
        <v>194</v>
      </c>
      <c r="C138" s="105" t="s">
        <v>218</v>
      </c>
      <c r="D138" s="105" t="s">
        <v>77</v>
      </c>
      <c r="E138" s="106">
        <f>68+17</f>
        <v>85</v>
      </c>
      <c r="F138" s="27">
        <v>16782.9</v>
      </c>
      <c r="G138" s="73">
        <v>18796.8</v>
      </c>
    </row>
    <row r="139" spans="1:7" ht="28.5" customHeight="1">
      <c r="A139" s="104" t="s">
        <v>226</v>
      </c>
      <c r="B139" s="105" t="s">
        <v>194</v>
      </c>
      <c r="C139" s="105" t="s">
        <v>218</v>
      </c>
      <c r="D139" s="105" t="s">
        <v>88</v>
      </c>
      <c r="E139" s="106">
        <v>97.2</v>
      </c>
      <c r="F139" s="11">
        <v>15.5</v>
      </c>
      <c r="G139" s="74">
        <v>15.5</v>
      </c>
    </row>
    <row r="140" spans="1:7" ht="15.75">
      <c r="A140" s="12" t="s">
        <v>235</v>
      </c>
      <c r="B140" s="13" t="s">
        <v>194</v>
      </c>
      <c r="C140" s="13" t="s">
        <v>222</v>
      </c>
      <c r="D140" s="13" t="s">
        <v>88</v>
      </c>
      <c r="E140" s="14">
        <v>294</v>
      </c>
      <c r="F140" s="7" t="e">
        <f>#REF!</f>
        <v>#REF!</v>
      </c>
      <c r="G140" s="7" t="e">
        <f>#REF!</f>
        <v>#REF!</v>
      </c>
    </row>
    <row r="141" spans="1:7" ht="111.75" customHeight="1">
      <c r="A141" s="99" t="s">
        <v>13</v>
      </c>
      <c r="B141" s="6" t="s">
        <v>195</v>
      </c>
      <c r="C141" s="6"/>
      <c r="D141" s="5"/>
      <c r="E141" s="7">
        <f>SUM(E142:E144)</f>
        <v>245</v>
      </c>
      <c r="F141" s="24"/>
      <c r="G141" s="169"/>
    </row>
    <row r="142" spans="1:7" ht="30">
      <c r="A142" s="104" t="s">
        <v>57</v>
      </c>
      <c r="B142" s="105" t="s">
        <v>195</v>
      </c>
      <c r="C142" s="105" t="s">
        <v>218</v>
      </c>
      <c r="D142" s="105" t="s">
        <v>77</v>
      </c>
      <c r="E142" s="106">
        <v>100</v>
      </c>
      <c r="F142" s="14">
        <v>985</v>
      </c>
      <c r="G142" s="32">
        <v>1035</v>
      </c>
    </row>
    <row r="143" spans="1:7" ht="34.5" customHeight="1">
      <c r="A143" s="104" t="s">
        <v>57</v>
      </c>
      <c r="B143" s="105" t="s">
        <v>195</v>
      </c>
      <c r="C143" s="105" t="s">
        <v>218</v>
      </c>
      <c r="D143" s="105" t="s">
        <v>88</v>
      </c>
      <c r="E143" s="106">
        <v>75</v>
      </c>
      <c r="F143" s="84">
        <f>F145</f>
        <v>1275</v>
      </c>
      <c r="G143" s="85">
        <f>G145</f>
        <v>1340</v>
      </c>
    </row>
    <row r="144" spans="1:7" ht="24" customHeight="1">
      <c r="A144" s="12" t="s">
        <v>235</v>
      </c>
      <c r="B144" s="13" t="s">
        <v>195</v>
      </c>
      <c r="C144" s="13" t="s">
        <v>222</v>
      </c>
      <c r="D144" s="13" t="s">
        <v>88</v>
      </c>
      <c r="E144" s="14">
        <v>70</v>
      </c>
      <c r="F144" s="127"/>
      <c r="G144" s="129"/>
    </row>
    <row r="145" spans="1:7" ht="113.25" customHeight="1">
      <c r="A145" s="111" t="s">
        <v>15</v>
      </c>
      <c r="B145" s="72" t="s">
        <v>196</v>
      </c>
      <c r="C145" s="72"/>
      <c r="D145" s="242"/>
      <c r="E145" s="243">
        <f>E146+E148</f>
        <v>168.8</v>
      </c>
      <c r="F145" s="14">
        <v>1275</v>
      </c>
      <c r="G145" s="32">
        <v>1340</v>
      </c>
    </row>
    <row r="146" spans="1:7" ht="141.75">
      <c r="A146" s="187" t="s">
        <v>245</v>
      </c>
      <c r="B146" s="188" t="s">
        <v>246</v>
      </c>
      <c r="C146" s="47"/>
      <c r="D146" s="139"/>
      <c r="E146" s="185">
        <f>E147</f>
        <v>150</v>
      </c>
      <c r="F146" s="102"/>
      <c r="G146" s="109"/>
    </row>
    <row r="147" spans="1:7" ht="30">
      <c r="A147" s="51" t="s">
        <v>226</v>
      </c>
      <c r="B147" s="47" t="s">
        <v>246</v>
      </c>
      <c r="C147" s="47" t="s">
        <v>218</v>
      </c>
      <c r="D147" s="139" t="s">
        <v>16</v>
      </c>
      <c r="E147" s="184">
        <v>150</v>
      </c>
      <c r="F147" s="102"/>
      <c r="G147" s="109"/>
    </row>
    <row r="148" spans="1:7" ht="134.25" customHeight="1">
      <c r="A148" s="187" t="s">
        <v>247</v>
      </c>
      <c r="B148" s="188" t="s">
        <v>248</v>
      </c>
      <c r="C148" s="47"/>
      <c r="D148" s="139"/>
      <c r="E148" s="185">
        <f>E149</f>
        <v>18.799999999999997</v>
      </c>
      <c r="F148" s="4">
        <f>SUM(F149:F149)</f>
        <v>1667.5</v>
      </c>
      <c r="G148" s="4">
        <f>SUM(G149:G149)</f>
        <v>1667.5</v>
      </c>
    </row>
    <row r="149" spans="1:7" ht="36.75" customHeight="1">
      <c r="A149" s="51" t="s">
        <v>226</v>
      </c>
      <c r="B149" s="47" t="s">
        <v>249</v>
      </c>
      <c r="C149" s="47" t="s">
        <v>218</v>
      </c>
      <c r="D149" s="139" t="s">
        <v>16</v>
      </c>
      <c r="E149" s="184">
        <f>35.8-17</f>
        <v>18.799999999999997</v>
      </c>
      <c r="F149" s="14">
        <v>1667.5</v>
      </c>
      <c r="G149" s="14">
        <v>1667.5</v>
      </c>
    </row>
    <row r="150" spans="1:7" ht="58.5" customHeight="1">
      <c r="A150" s="128" t="s">
        <v>17</v>
      </c>
      <c r="B150" s="38" t="s">
        <v>197</v>
      </c>
      <c r="C150" s="38"/>
      <c r="D150" s="86"/>
      <c r="E150" s="37">
        <f>E151</f>
        <v>770</v>
      </c>
      <c r="F150" s="33" t="e">
        <f>#REF!+F156</f>
        <v>#REF!</v>
      </c>
      <c r="G150" s="33" t="e">
        <f>#REF!+G156</f>
        <v>#REF!</v>
      </c>
    </row>
    <row r="151" spans="1:7" ht="69" customHeight="1">
      <c r="A151" s="121" t="s">
        <v>18</v>
      </c>
      <c r="B151" s="6" t="s">
        <v>198</v>
      </c>
      <c r="C151" s="29"/>
      <c r="D151" s="6"/>
      <c r="E151" s="84">
        <f>E152</f>
        <v>770</v>
      </c>
      <c r="F151" s="179"/>
      <c r="G151" s="179"/>
    </row>
    <row r="152" spans="1:7" ht="30.75">
      <c r="A152" s="220" t="s">
        <v>226</v>
      </c>
      <c r="B152" s="105" t="s">
        <v>198</v>
      </c>
      <c r="C152" s="105" t="s">
        <v>218</v>
      </c>
      <c r="D152" s="105" t="s">
        <v>77</v>
      </c>
      <c r="E152" s="221">
        <f>60+424+286</f>
        <v>770</v>
      </c>
      <c r="F152" s="179"/>
      <c r="G152" s="179"/>
    </row>
    <row r="153" spans="1:7" ht="57" customHeight="1">
      <c r="A153" s="222" t="s">
        <v>168</v>
      </c>
      <c r="B153" s="223" t="s">
        <v>169</v>
      </c>
      <c r="C153" s="223"/>
      <c r="D153" s="224"/>
      <c r="E153" s="225">
        <f>E154</f>
        <v>40</v>
      </c>
      <c r="F153" s="179"/>
      <c r="G153" s="179"/>
    </row>
    <row r="154" spans="1:7" ht="87" customHeight="1">
      <c r="A154" s="215" t="s">
        <v>170</v>
      </c>
      <c r="B154" s="216" t="s">
        <v>171</v>
      </c>
      <c r="C154" s="217"/>
      <c r="D154" s="218"/>
      <c r="E154" s="219">
        <f>E155</f>
        <v>40</v>
      </c>
      <c r="F154" s="179"/>
      <c r="G154" s="179"/>
    </row>
    <row r="155" spans="1:7" ht="78" customHeight="1">
      <c r="A155" s="213" t="s">
        <v>172</v>
      </c>
      <c r="B155" s="214" t="s">
        <v>173</v>
      </c>
      <c r="C155" s="10"/>
      <c r="D155" s="9"/>
      <c r="E155" s="78">
        <f>E156</f>
        <v>40</v>
      </c>
      <c r="F155" s="14">
        <v>1167.1</v>
      </c>
      <c r="G155" s="14">
        <v>1167.1</v>
      </c>
    </row>
    <row r="156" spans="1:7" ht="35.25" customHeight="1">
      <c r="A156" s="130" t="s">
        <v>226</v>
      </c>
      <c r="B156" s="10" t="s">
        <v>173</v>
      </c>
      <c r="C156" s="10" t="s">
        <v>218</v>
      </c>
      <c r="D156" s="10" t="s">
        <v>31</v>
      </c>
      <c r="E156" s="78">
        <v>40</v>
      </c>
      <c r="F156" s="33" t="e">
        <f>F157+F159+#REF!+F160+F158</f>
        <v>#REF!</v>
      </c>
      <c r="G156" s="33" t="e">
        <f>G157+G159+#REF!+G160+G158</f>
        <v>#REF!</v>
      </c>
    </row>
    <row r="157" spans="1:7" ht="32.25" customHeight="1">
      <c r="A157" s="131" t="s">
        <v>290</v>
      </c>
      <c r="B157" s="134" t="s">
        <v>291</v>
      </c>
      <c r="C157" s="87" t="s">
        <v>81</v>
      </c>
      <c r="D157" s="88"/>
      <c r="E157" s="71">
        <f>E158+E161+E168+E177+E180</f>
        <v>25967.0032</v>
      </c>
      <c r="F157" s="27">
        <v>44.1</v>
      </c>
      <c r="G157" s="27">
        <v>44.1</v>
      </c>
    </row>
    <row r="158" spans="1:7" ht="47.25" customHeight="1">
      <c r="A158" s="100" t="s">
        <v>292</v>
      </c>
      <c r="B158" s="132" t="s">
        <v>293</v>
      </c>
      <c r="C158" s="89"/>
      <c r="D158" s="90"/>
      <c r="E158" s="33">
        <f>E159</f>
        <v>1698.1462</v>
      </c>
      <c r="F158" s="11">
        <v>60</v>
      </c>
      <c r="G158" s="11">
        <v>60</v>
      </c>
    </row>
    <row r="159" spans="1:7" ht="45" customHeight="1">
      <c r="A159" s="135" t="s">
        <v>294</v>
      </c>
      <c r="B159" s="133" t="s">
        <v>177</v>
      </c>
      <c r="C159" s="35"/>
      <c r="D159" s="34"/>
      <c r="E159" s="4">
        <f>SUM(E160:E160)</f>
        <v>1698.1462</v>
      </c>
      <c r="F159" s="11">
        <v>105.6</v>
      </c>
      <c r="G159" s="11">
        <v>105.6</v>
      </c>
    </row>
    <row r="160" spans="1:7" ht="15" customHeight="1">
      <c r="A160" s="44" t="s">
        <v>232</v>
      </c>
      <c r="B160" s="46" t="s">
        <v>177</v>
      </c>
      <c r="C160" s="40" t="s">
        <v>220</v>
      </c>
      <c r="D160" s="45" t="s">
        <v>82</v>
      </c>
      <c r="E160" s="14">
        <f>1542.1462+156</f>
        <v>1698.1462</v>
      </c>
      <c r="F160" s="11">
        <v>180</v>
      </c>
      <c r="G160" s="11">
        <v>180</v>
      </c>
    </row>
    <row r="161" spans="1:7" ht="31.5">
      <c r="A161" s="100" t="s">
        <v>296</v>
      </c>
      <c r="B161" s="132" t="s">
        <v>295</v>
      </c>
      <c r="C161" s="89"/>
      <c r="D161" s="90"/>
      <c r="E161" s="33">
        <f>E162+E164</f>
        <v>2520.429</v>
      </c>
      <c r="F161" s="33" t="e">
        <f>F162+#REF!+#REF!</f>
        <v>#REF!</v>
      </c>
      <c r="G161" s="33" t="e">
        <f>G162+#REF!+#REF!</f>
        <v>#REF!</v>
      </c>
    </row>
    <row r="162" spans="1:7" ht="51" customHeight="1">
      <c r="A162" s="136" t="s">
        <v>297</v>
      </c>
      <c r="B162" s="6" t="s">
        <v>176</v>
      </c>
      <c r="C162" s="6"/>
      <c r="D162" s="5"/>
      <c r="E162" s="7">
        <f>E163</f>
        <v>1192.857</v>
      </c>
      <c r="F162" s="7">
        <f>SUM(F163:F164)</f>
        <v>44154.2</v>
      </c>
      <c r="G162" s="7">
        <f>SUM(G163:G164)</f>
        <v>44154.2</v>
      </c>
    </row>
    <row r="163" spans="1:7" ht="22.5" customHeight="1">
      <c r="A163" s="12" t="s">
        <v>233</v>
      </c>
      <c r="B163" s="13" t="s">
        <v>176</v>
      </c>
      <c r="C163" s="13" t="s">
        <v>220</v>
      </c>
      <c r="D163" s="16" t="s">
        <v>83</v>
      </c>
      <c r="E163" s="14">
        <f>1184.857+8</f>
        <v>1192.857</v>
      </c>
      <c r="F163" s="27">
        <f>38546.5-2792.5</f>
        <v>35754</v>
      </c>
      <c r="G163" s="30">
        <f>38546.5-2792.5</f>
        <v>35754</v>
      </c>
    </row>
    <row r="164" spans="1:7" ht="54" customHeight="1">
      <c r="A164" s="136" t="s">
        <v>25</v>
      </c>
      <c r="B164" s="170" t="s">
        <v>26</v>
      </c>
      <c r="C164" s="43"/>
      <c r="D164" s="171"/>
      <c r="E164" s="7">
        <f>E165+E166+E167</f>
        <v>1327.5720000000001</v>
      </c>
      <c r="F164" s="11">
        <v>8400.2</v>
      </c>
      <c r="G164" s="31">
        <v>8400.2</v>
      </c>
    </row>
    <row r="165" spans="1:7" ht="27" customHeight="1">
      <c r="A165" s="25" t="s">
        <v>233</v>
      </c>
      <c r="B165" s="15" t="s">
        <v>26</v>
      </c>
      <c r="C165" s="15" t="s">
        <v>220</v>
      </c>
      <c r="D165" s="26" t="s">
        <v>83</v>
      </c>
      <c r="E165" s="27">
        <v>34.7</v>
      </c>
      <c r="F165" s="11">
        <v>408.3</v>
      </c>
      <c r="G165" s="31">
        <v>408.3</v>
      </c>
    </row>
    <row r="166" spans="1:7" ht="30">
      <c r="A166" s="8" t="s">
        <v>226</v>
      </c>
      <c r="B166" s="10" t="s">
        <v>26</v>
      </c>
      <c r="C166" s="10" t="s">
        <v>218</v>
      </c>
      <c r="D166" s="9" t="s">
        <v>83</v>
      </c>
      <c r="E166" s="11">
        <v>1244.3</v>
      </c>
      <c r="F166" s="11">
        <v>249.9</v>
      </c>
      <c r="G166" s="31">
        <v>249.9</v>
      </c>
    </row>
    <row r="167" spans="1:7" ht="15">
      <c r="A167" s="8" t="s">
        <v>229</v>
      </c>
      <c r="B167" s="10" t="s">
        <v>26</v>
      </c>
      <c r="C167" s="10" t="s">
        <v>221</v>
      </c>
      <c r="D167" s="9" t="s">
        <v>83</v>
      </c>
      <c r="E167" s="11">
        <v>48.572</v>
      </c>
      <c r="F167" s="11">
        <v>25.3</v>
      </c>
      <c r="G167" s="31">
        <v>25.3</v>
      </c>
    </row>
    <row r="168" spans="1:7" ht="31.5" customHeight="1">
      <c r="A168" s="100" t="s">
        <v>46</v>
      </c>
      <c r="B168" s="132" t="s">
        <v>50</v>
      </c>
      <c r="C168" s="89"/>
      <c r="D168" s="90"/>
      <c r="E168" s="33">
        <f>E169+E171+E173</f>
        <v>18830.2</v>
      </c>
      <c r="F168" s="11">
        <v>2.5</v>
      </c>
      <c r="G168" s="31">
        <v>2.5</v>
      </c>
    </row>
    <row r="169" spans="1:7" ht="54.75" customHeight="1">
      <c r="A169" s="136" t="s">
        <v>49</v>
      </c>
      <c r="B169" s="6" t="s">
        <v>51</v>
      </c>
      <c r="C169" s="6"/>
      <c r="D169" s="5"/>
      <c r="E169" s="7">
        <f>SUM(E170:E170)</f>
        <v>14274.3</v>
      </c>
      <c r="F169" s="11">
        <v>544.3</v>
      </c>
      <c r="G169" s="31">
        <v>544.3</v>
      </c>
    </row>
    <row r="170" spans="1:7" ht="23.25" customHeight="1">
      <c r="A170" s="25" t="s">
        <v>233</v>
      </c>
      <c r="B170" s="15" t="s">
        <v>51</v>
      </c>
      <c r="C170" s="15" t="s">
        <v>220</v>
      </c>
      <c r="D170" s="15" t="s">
        <v>84</v>
      </c>
      <c r="E170" s="27">
        <v>14274.3</v>
      </c>
      <c r="F170" s="11">
        <v>678.5</v>
      </c>
      <c r="G170" s="31">
        <v>678.5</v>
      </c>
    </row>
    <row r="171" spans="1:7" ht="68.25" customHeight="1">
      <c r="A171" s="136" t="s">
        <v>55</v>
      </c>
      <c r="B171" s="6" t="s">
        <v>56</v>
      </c>
      <c r="C171" s="6"/>
      <c r="D171" s="5"/>
      <c r="E171" s="7">
        <f>SUM(E172:E172)</f>
        <v>1283.7</v>
      </c>
      <c r="F171" s="14">
        <v>3.5</v>
      </c>
      <c r="G171" s="32">
        <v>3.5</v>
      </c>
    </row>
    <row r="172" spans="1:7" ht="17.25" customHeight="1">
      <c r="A172" s="25" t="s">
        <v>233</v>
      </c>
      <c r="B172" s="15" t="s">
        <v>56</v>
      </c>
      <c r="C172" s="15" t="s">
        <v>220</v>
      </c>
      <c r="D172" s="15" t="s">
        <v>84</v>
      </c>
      <c r="E172" s="27">
        <v>1283.7</v>
      </c>
      <c r="F172" s="14">
        <v>1884</v>
      </c>
      <c r="G172" s="32">
        <v>1884</v>
      </c>
    </row>
    <row r="173" spans="1:7" ht="57.75" customHeight="1">
      <c r="A173" s="137" t="s">
        <v>59</v>
      </c>
      <c r="B173" s="18" t="s">
        <v>58</v>
      </c>
      <c r="C173" s="18"/>
      <c r="D173" s="17"/>
      <c r="E173" s="19">
        <f>SUM(E174:E176)</f>
        <v>3272.2</v>
      </c>
      <c r="F173" s="33" t="e">
        <f>#REF!</f>
        <v>#REF!</v>
      </c>
      <c r="G173" s="65" t="e">
        <f>#REF!</f>
        <v>#REF!</v>
      </c>
    </row>
    <row r="174" spans="1:7" ht="23.25" customHeight="1">
      <c r="A174" s="25" t="s">
        <v>233</v>
      </c>
      <c r="B174" s="15" t="s">
        <v>58</v>
      </c>
      <c r="C174" s="15" t="s">
        <v>220</v>
      </c>
      <c r="D174" s="15" t="s">
        <v>84</v>
      </c>
      <c r="E174" s="27">
        <v>33</v>
      </c>
      <c r="F174" s="14">
        <v>946.5</v>
      </c>
      <c r="G174" s="14">
        <v>946.5</v>
      </c>
    </row>
    <row r="175" spans="1:7" ht="36.75" customHeight="1">
      <c r="A175" s="8" t="s">
        <v>226</v>
      </c>
      <c r="B175" s="10" t="s">
        <v>58</v>
      </c>
      <c r="C175" s="10" t="s">
        <v>218</v>
      </c>
      <c r="D175" s="10" t="s">
        <v>84</v>
      </c>
      <c r="E175" s="11">
        <f>2633.1+597.1</f>
        <v>3230.2</v>
      </c>
      <c r="F175" s="7">
        <f>F176</f>
        <v>1567.3</v>
      </c>
      <c r="G175" s="7">
        <f>G176</f>
        <v>1567.3</v>
      </c>
    </row>
    <row r="176" spans="1:7" ht="19.5" customHeight="1">
      <c r="A176" s="8" t="s">
        <v>229</v>
      </c>
      <c r="B176" s="10" t="s">
        <v>58</v>
      </c>
      <c r="C176" s="10" t="s">
        <v>221</v>
      </c>
      <c r="D176" s="10" t="s">
        <v>84</v>
      </c>
      <c r="E176" s="11">
        <v>9</v>
      </c>
      <c r="F176" s="14">
        <v>1567.3</v>
      </c>
      <c r="G176" s="14">
        <v>1567.3</v>
      </c>
    </row>
    <row r="177" spans="1:7" ht="21.75" customHeight="1">
      <c r="A177" s="100" t="s">
        <v>23</v>
      </c>
      <c r="B177" s="132" t="s">
        <v>21</v>
      </c>
      <c r="C177" s="89"/>
      <c r="D177" s="90"/>
      <c r="E177" s="33">
        <f>E178</f>
        <v>1795.017</v>
      </c>
      <c r="F177" s="7" t="e">
        <f>#REF!</f>
        <v>#REF!</v>
      </c>
      <c r="G177" s="7" t="e">
        <f>#REF!</f>
        <v>#REF!</v>
      </c>
    </row>
    <row r="178" spans="1:7" ht="47.25">
      <c r="A178" s="135" t="s">
        <v>24</v>
      </c>
      <c r="B178" s="3" t="s">
        <v>22</v>
      </c>
      <c r="C178" s="3"/>
      <c r="D178" s="20"/>
      <c r="E178" s="4">
        <f>E179</f>
        <v>1795.017</v>
      </c>
      <c r="F178" s="30">
        <v>577.1</v>
      </c>
      <c r="G178" s="30">
        <v>577.1</v>
      </c>
    </row>
    <row r="179" spans="1:7" ht="17.25" customHeight="1">
      <c r="A179" s="12" t="s">
        <v>233</v>
      </c>
      <c r="B179" s="13" t="s">
        <v>22</v>
      </c>
      <c r="C179" s="13" t="s">
        <v>220</v>
      </c>
      <c r="D179" s="13" t="s">
        <v>84</v>
      </c>
      <c r="E179" s="14">
        <f>1538.717+256.3</f>
        <v>1795.017</v>
      </c>
      <c r="F179" s="31">
        <v>8.6</v>
      </c>
      <c r="G179" s="31">
        <v>9.1</v>
      </c>
    </row>
    <row r="180" spans="1:7" ht="30.75" customHeight="1">
      <c r="A180" s="100" t="s">
        <v>47</v>
      </c>
      <c r="B180" s="132" t="s">
        <v>60</v>
      </c>
      <c r="C180" s="89"/>
      <c r="D180" s="90"/>
      <c r="E180" s="33">
        <f>E181+E184</f>
        <v>1123.211</v>
      </c>
      <c r="F180" s="32">
        <v>36.6</v>
      </c>
      <c r="G180" s="32">
        <v>36.1</v>
      </c>
    </row>
    <row r="181" spans="1:7" ht="45.75" customHeight="1">
      <c r="A181" s="136" t="s">
        <v>236</v>
      </c>
      <c r="B181" s="6" t="s">
        <v>61</v>
      </c>
      <c r="C181" s="6"/>
      <c r="D181" s="5"/>
      <c r="E181" s="7">
        <f>SUM(E182:E183)</f>
        <v>555.1</v>
      </c>
      <c r="F181" s="109"/>
      <c r="G181" s="109"/>
    </row>
    <row r="182" spans="1:7" ht="15.75" customHeight="1">
      <c r="A182" s="25" t="s">
        <v>233</v>
      </c>
      <c r="B182" s="15" t="s">
        <v>61</v>
      </c>
      <c r="C182" s="15" t="s">
        <v>220</v>
      </c>
      <c r="D182" s="26" t="s">
        <v>84</v>
      </c>
      <c r="E182" s="30">
        <v>529.905</v>
      </c>
      <c r="F182" s="30">
        <v>478.3</v>
      </c>
      <c r="G182" s="30">
        <v>526.2</v>
      </c>
    </row>
    <row r="183" spans="1:7" ht="34.5" customHeight="1">
      <c r="A183" s="8" t="s">
        <v>226</v>
      </c>
      <c r="B183" s="10" t="s">
        <v>61</v>
      </c>
      <c r="C183" s="10" t="s">
        <v>218</v>
      </c>
      <c r="D183" s="9" t="s">
        <v>84</v>
      </c>
      <c r="E183" s="31">
        <v>25.195</v>
      </c>
      <c r="F183" s="19">
        <f>SUM(F184:F186)</f>
        <v>2273.3999999999996</v>
      </c>
      <c r="G183" s="19">
        <f>SUM(G184:G186)</f>
        <v>2273.3999999999996</v>
      </c>
    </row>
    <row r="184" spans="1:7" ht="53.25" customHeight="1">
      <c r="A184" s="136" t="s">
        <v>237</v>
      </c>
      <c r="B184" s="6" t="s">
        <v>62</v>
      </c>
      <c r="C184" s="6"/>
      <c r="D184" s="5"/>
      <c r="E184" s="7">
        <f>SUM(E185:E186)</f>
        <v>568.111</v>
      </c>
      <c r="F184" s="11">
        <f>30+5</f>
        <v>35</v>
      </c>
      <c r="G184" s="31">
        <f>30+5</f>
        <v>35</v>
      </c>
    </row>
    <row r="185" spans="1:7" ht="13.5" customHeight="1">
      <c r="A185" s="25" t="s">
        <v>233</v>
      </c>
      <c r="B185" s="15" t="s">
        <v>62</v>
      </c>
      <c r="C185" s="15" t="s">
        <v>220</v>
      </c>
      <c r="D185" s="26" t="s">
        <v>84</v>
      </c>
      <c r="E185" s="30">
        <f>532.911+3</f>
        <v>535.911</v>
      </c>
      <c r="F185" s="11"/>
      <c r="G185" s="31"/>
    </row>
    <row r="186" spans="1:7" ht="30">
      <c r="A186" s="8" t="s">
        <v>226</v>
      </c>
      <c r="B186" s="10" t="s">
        <v>62</v>
      </c>
      <c r="C186" s="10" t="s">
        <v>218</v>
      </c>
      <c r="D186" s="9" t="s">
        <v>84</v>
      </c>
      <c r="E186" s="31">
        <v>32.2</v>
      </c>
      <c r="F186" s="11">
        <f>676.6+441.2+1120.6</f>
        <v>2238.3999999999996</v>
      </c>
      <c r="G186" s="31">
        <f>676.6+441.2+1120.6</f>
        <v>2238.3999999999996</v>
      </c>
    </row>
    <row r="187" spans="1:7" ht="23.25" customHeight="1">
      <c r="A187" s="128" t="s">
        <v>27</v>
      </c>
      <c r="B187" s="38" t="s">
        <v>28</v>
      </c>
      <c r="C187" s="38"/>
      <c r="D187" s="86"/>
      <c r="E187" s="37">
        <f>E188</f>
        <v>20027.949200000006</v>
      </c>
      <c r="F187" s="4" t="e">
        <f>SUM(#REF!)</f>
        <v>#REF!</v>
      </c>
      <c r="G187" s="36" t="e">
        <f>SUM(#REF!)</f>
        <v>#REF!</v>
      </c>
    </row>
    <row r="188" spans="1:7" ht="15" customHeight="1">
      <c r="A188" s="136" t="s">
        <v>63</v>
      </c>
      <c r="B188" s="6" t="s">
        <v>29</v>
      </c>
      <c r="C188" s="6" t="s">
        <v>81</v>
      </c>
      <c r="D188" s="5"/>
      <c r="E188" s="7">
        <f>E192+E198+E200+E202+E208+E210+E214+E216+E235+E189+E206+E212+E218+E220+E224+E196+E226+E230+E241+E237+E243+E245+E247+E249+E194+E228+E239+E204+E222</f>
        <v>20027.949200000006</v>
      </c>
      <c r="F188" s="4" t="e">
        <f>#REF!</f>
        <v>#REF!</v>
      </c>
      <c r="G188" s="4" t="e">
        <f>#REF!</f>
        <v>#REF!</v>
      </c>
    </row>
    <row r="189" spans="1:7" ht="50.25" customHeight="1">
      <c r="A189" s="136" t="s">
        <v>199</v>
      </c>
      <c r="B189" s="6" t="s">
        <v>200</v>
      </c>
      <c r="C189" s="6"/>
      <c r="D189" s="5"/>
      <c r="E189" s="7">
        <f>E190+E191</f>
        <v>921.4000000000001</v>
      </c>
      <c r="F189" s="102"/>
      <c r="G189" s="102"/>
    </row>
    <row r="190" spans="1:7" ht="17.25" customHeight="1">
      <c r="A190" s="25" t="s">
        <v>233</v>
      </c>
      <c r="B190" s="15" t="s">
        <v>200</v>
      </c>
      <c r="C190" s="15" t="s">
        <v>220</v>
      </c>
      <c r="D190" s="15" t="s">
        <v>10</v>
      </c>
      <c r="E190" s="27">
        <v>907.2</v>
      </c>
      <c r="F190" s="7">
        <f>F191</f>
        <v>258.6</v>
      </c>
      <c r="G190" s="7">
        <f>G191</f>
        <v>258.6</v>
      </c>
    </row>
    <row r="191" spans="1:7" ht="30">
      <c r="A191" s="8" t="s">
        <v>226</v>
      </c>
      <c r="B191" s="10" t="s">
        <v>200</v>
      </c>
      <c r="C191" s="10" t="s">
        <v>218</v>
      </c>
      <c r="D191" s="10" t="s">
        <v>10</v>
      </c>
      <c r="E191" s="11">
        <v>14.2</v>
      </c>
      <c r="F191" s="14">
        <v>258.6</v>
      </c>
      <c r="G191" s="14">
        <v>258.6</v>
      </c>
    </row>
    <row r="192" spans="1:7" ht="28.5" customHeight="1">
      <c r="A192" s="135" t="s">
        <v>286</v>
      </c>
      <c r="B192" s="133" t="s">
        <v>287</v>
      </c>
      <c r="C192" s="54"/>
      <c r="D192" s="53"/>
      <c r="E192" s="4">
        <f>SUM(E193:E193)</f>
        <v>1136.766</v>
      </c>
      <c r="F192" s="102"/>
      <c r="G192" s="102"/>
    </row>
    <row r="193" spans="1:7" ht="33" customHeight="1">
      <c r="A193" s="44" t="s">
        <v>230</v>
      </c>
      <c r="B193" s="56" t="s">
        <v>287</v>
      </c>
      <c r="C193" s="55" t="s">
        <v>223</v>
      </c>
      <c r="D193" s="56" t="s">
        <v>90</v>
      </c>
      <c r="E193" s="14">
        <v>1136.766</v>
      </c>
      <c r="F193" s="102"/>
      <c r="G193" s="102"/>
    </row>
    <row r="194" spans="1:7" ht="66" customHeight="1">
      <c r="A194" s="135" t="s">
        <v>53</v>
      </c>
      <c r="B194" s="133" t="s">
        <v>52</v>
      </c>
      <c r="C194" s="54"/>
      <c r="D194" s="53"/>
      <c r="E194" s="4">
        <f>SUM(E195:E195)</f>
        <v>92.4</v>
      </c>
      <c r="F194" s="7">
        <f>F195</f>
        <v>11221.2</v>
      </c>
      <c r="G194" s="7">
        <f>G195</f>
        <v>11771.2</v>
      </c>
    </row>
    <row r="195" spans="1:7" ht="15">
      <c r="A195" s="44" t="s">
        <v>231</v>
      </c>
      <c r="B195" s="56" t="s">
        <v>52</v>
      </c>
      <c r="C195" s="55" t="s">
        <v>225</v>
      </c>
      <c r="D195" s="56">
        <v>1003</v>
      </c>
      <c r="E195" s="14">
        <v>92.4</v>
      </c>
      <c r="F195" s="14">
        <f>10950+271.2</f>
        <v>11221.2</v>
      </c>
      <c r="G195" s="14">
        <f>11500+271.2</f>
        <v>11771.2</v>
      </c>
    </row>
    <row r="196" spans="1:7" ht="40.5" customHeight="1">
      <c r="A196" s="141" t="s">
        <v>11</v>
      </c>
      <c r="B196" s="163" t="s">
        <v>201</v>
      </c>
      <c r="C196" s="114"/>
      <c r="D196" s="113"/>
      <c r="E196" s="24">
        <f>E197</f>
        <v>5296.967</v>
      </c>
      <c r="F196" s="7">
        <f>F197</f>
        <v>3000</v>
      </c>
      <c r="G196" s="7">
        <f>G197</f>
        <v>3000</v>
      </c>
    </row>
    <row r="197" spans="1:7" ht="24.75" customHeight="1">
      <c r="A197" s="44" t="s">
        <v>231</v>
      </c>
      <c r="B197" s="56" t="s">
        <v>201</v>
      </c>
      <c r="C197" s="55" t="s">
        <v>225</v>
      </c>
      <c r="D197" s="56">
        <v>1003</v>
      </c>
      <c r="E197" s="14">
        <v>5296.967</v>
      </c>
      <c r="F197" s="14">
        <v>3000</v>
      </c>
      <c r="G197" s="14">
        <v>3000</v>
      </c>
    </row>
    <row r="198" spans="1:7" ht="49.5" customHeight="1">
      <c r="A198" s="140" t="s">
        <v>93</v>
      </c>
      <c r="B198" s="133" t="s">
        <v>94</v>
      </c>
      <c r="C198" s="50"/>
      <c r="D198" s="21"/>
      <c r="E198" s="4">
        <f>E199</f>
        <v>500</v>
      </c>
      <c r="F198" s="7">
        <f>F199</f>
        <v>30</v>
      </c>
      <c r="G198" s="7">
        <f>G199</f>
        <v>30</v>
      </c>
    </row>
    <row r="199" spans="1:7" ht="24" customHeight="1">
      <c r="A199" s="44" t="s">
        <v>44</v>
      </c>
      <c r="B199" s="46" t="s">
        <v>94</v>
      </c>
      <c r="C199" s="46" t="s">
        <v>95</v>
      </c>
      <c r="D199" s="46" t="s">
        <v>76</v>
      </c>
      <c r="E199" s="14">
        <v>500</v>
      </c>
      <c r="F199" s="14">
        <v>30</v>
      </c>
      <c r="G199" s="14">
        <v>30</v>
      </c>
    </row>
    <row r="200" spans="1:7" ht="59.25" customHeight="1">
      <c r="A200" s="136" t="s">
        <v>66</v>
      </c>
      <c r="B200" s="6" t="s">
        <v>67</v>
      </c>
      <c r="C200" s="6"/>
      <c r="D200" s="5"/>
      <c r="E200" s="7">
        <f>E201</f>
        <v>249.8</v>
      </c>
      <c r="F200" s="7">
        <f>F201</f>
        <v>5</v>
      </c>
      <c r="G200" s="7">
        <f>G201</f>
        <v>5</v>
      </c>
    </row>
    <row r="201" spans="1:7" ht="30">
      <c r="A201" s="12" t="s">
        <v>57</v>
      </c>
      <c r="B201" s="13" t="s">
        <v>67</v>
      </c>
      <c r="C201" s="13" t="s">
        <v>218</v>
      </c>
      <c r="D201" s="16" t="s">
        <v>77</v>
      </c>
      <c r="E201" s="14">
        <v>249.8</v>
      </c>
      <c r="F201" s="14">
        <v>5</v>
      </c>
      <c r="G201" s="14">
        <v>5</v>
      </c>
    </row>
    <row r="202" spans="1:7" ht="34.5" customHeight="1">
      <c r="A202" s="136" t="s">
        <v>64</v>
      </c>
      <c r="B202" s="6" t="s">
        <v>65</v>
      </c>
      <c r="C202" s="6"/>
      <c r="D202" s="5"/>
      <c r="E202" s="7">
        <f>E203</f>
        <v>552.5</v>
      </c>
      <c r="F202" s="7" t="e">
        <f>F203+#REF!</f>
        <v>#REF!</v>
      </c>
      <c r="G202" s="7" t="e">
        <f>G203+#REF!</f>
        <v>#REF!</v>
      </c>
    </row>
    <row r="203" spans="1:7" ht="15">
      <c r="A203" s="12" t="s">
        <v>45</v>
      </c>
      <c r="B203" s="13" t="s">
        <v>65</v>
      </c>
      <c r="C203" s="13" t="s">
        <v>42</v>
      </c>
      <c r="D203" s="16" t="s">
        <v>30</v>
      </c>
      <c r="E203" s="14">
        <v>552.5</v>
      </c>
      <c r="F203" s="27">
        <v>1505</v>
      </c>
      <c r="G203" s="27">
        <v>1505</v>
      </c>
    </row>
    <row r="204" spans="1:7" ht="54.75" customHeight="1">
      <c r="A204" s="207" t="s">
        <v>150</v>
      </c>
      <c r="B204" s="6" t="s">
        <v>148</v>
      </c>
      <c r="C204" s="49"/>
      <c r="D204" s="101"/>
      <c r="E204" s="7">
        <f>E205</f>
        <v>3.3</v>
      </c>
      <c r="F204" s="161"/>
      <c r="G204" s="161"/>
    </row>
    <row r="205" spans="1:7" ht="15">
      <c r="A205" s="200" t="s">
        <v>151</v>
      </c>
      <c r="B205" s="13" t="s">
        <v>148</v>
      </c>
      <c r="C205" s="13" t="s">
        <v>149</v>
      </c>
      <c r="D205" s="16" t="s">
        <v>77</v>
      </c>
      <c r="E205" s="14">
        <v>3.3</v>
      </c>
      <c r="F205" s="161"/>
      <c r="G205" s="161"/>
    </row>
    <row r="206" spans="1:7" ht="31.5">
      <c r="A206" s="136" t="s">
        <v>5</v>
      </c>
      <c r="B206" s="6" t="s">
        <v>4</v>
      </c>
      <c r="C206" s="6"/>
      <c r="D206" s="5"/>
      <c r="E206" s="7">
        <f>E207</f>
        <v>7.5</v>
      </c>
      <c r="F206" s="161"/>
      <c r="G206" s="161"/>
    </row>
    <row r="207" spans="1:7" ht="30">
      <c r="A207" s="12" t="s">
        <v>57</v>
      </c>
      <c r="B207" s="13" t="s">
        <v>4</v>
      </c>
      <c r="C207" s="13" t="s">
        <v>218</v>
      </c>
      <c r="D207" s="16" t="s">
        <v>77</v>
      </c>
      <c r="E207" s="14">
        <v>7.5</v>
      </c>
      <c r="F207" s="161"/>
      <c r="G207" s="161"/>
    </row>
    <row r="208" spans="1:7" ht="51" customHeight="1">
      <c r="A208" s="136" t="s">
        <v>203</v>
      </c>
      <c r="B208" s="6" t="s">
        <v>202</v>
      </c>
      <c r="C208" s="6"/>
      <c r="D208" s="5"/>
      <c r="E208" s="7">
        <f>E209</f>
        <v>487.55719999999997</v>
      </c>
      <c r="F208" s="7">
        <f>F209</f>
        <v>1730</v>
      </c>
      <c r="G208" s="7">
        <f>G209</f>
        <v>1730</v>
      </c>
    </row>
    <row r="209" spans="1:7" ht="30">
      <c r="A209" s="12" t="s">
        <v>57</v>
      </c>
      <c r="B209" s="13" t="s">
        <v>202</v>
      </c>
      <c r="C209" s="13" t="s">
        <v>218</v>
      </c>
      <c r="D209" s="16" t="s">
        <v>77</v>
      </c>
      <c r="E209" s="14">
        <f>487.5372+0.02</f>
        <v>487.55719999999997</v>
      </c>
      <c r="F209" s="14">
        <v>1730</v>
      </c>
      <c r="G209" s="14">
        <v>1730</v>
      </c>
    </row>
    <row r="210" spans="1:7" ht="52.5" customHeight="1">
      <c r="A210" s="136" t="s">
        <v>205</v>
      </c>
      <c r="B210" s="6" t="s">
        <v>204</v>
      </c>
      <c r="C210" s="6"/>
      <c r="D210" s="5"/>
      <c r="E210" s="7">
        <f>E211</f>
        <v>173</v>
      </c>
      <c r="F210" s="102"/>
      <c r="G210" s="102"/>
    </row>
    <row r="211" spans="1:7" ht="33" customHeight="1">
      <c r="A211" s="12" t="s">
        <v>226</v>
      </c>
      <c r="B211" s="13" t="s">
        <v>204</v>
      </c>
      <c r="C211" s="13" t="s">
        <v>218</v>
      </c>
      <c r="D211" s="16" t="s">
        <v>77</v>
      </c>
      <c r="E211" s="14">
        <v>173</v>
      </c>
      <c r="F211" s="102"/>
      <c r="G211" s="102"/>
    </row>
    <row r="212" spans="1:7" ht="55.5" customHeight="1">
      <c r="A212" s="138" t="s">
        <v>163</v>
      </c>
      <c r="B212" s="6" t="s">
        <v>162</v>
      </c>
      <c r="C212" s="6"/>
      <c r="D212" s="5"/>
      <c r="E212" s="7">
        <f>E213</f>
        <v>50</v>
      </c>
      <c r="F212" s="7">
        <f>SUM(F213:F213)</f>
        <v>1844.5</v>
      </c>
      <c r="G212" s="7">
        <f>SUM(G213:G213)</f>
        <v>1844.5</v>
      </c>
    </row>
    <row r="213" spans="1:7" ht="30">
      <c r="A213" s="12" t="s">
        <v>226</v>
      </c>
      <c r="B213" s="13" t="s">
        <v>162</v>
      </c>
      <c r="C213" s="13" t="s">
        <v>218</v>
      </c>
      <c r="D213" s="16" t="s">
        <v>77</v>
      </c>
      <c r="E213" s="14">
        <v>50</v>
      </c>
      <c r="F213" s="14">
        <f>1179.5+665</f>
        <v>1844.5</v>
      </c>
      <c r="G213" s="32">
        <f>1179.5+665</f>
        <v>1844.5</v>
      </c>
    </row>
    <row r="214" spans="1:7" ht="67.5" customHeight="1">
      <c r="A214" s="136" t="s">
        <v>207</v>
      </c>
      <c r="B214" s="6" t="s">
        <v>206</v>
      </c>
      <c r="C214" s="6"/>
      <c r="D214" s="5"/>
      <c r="E214" s="7">
        <f>E215</f>
        <v>185</v>
      </c>
      <c r="F214" s="7">
        <f>SUM(F215:F216)</f>
        <v>11120</v>
      </c>
      <c r="G214" s="7">
        <f>SUM(G215:G216)</f>
        <v>11120</v>
      </c>
    </row>
    <row r="215" spans="1:7" ht="30">
      <c r="A215" s="12" t="s">
        <v>226</v>
      </c>
      <c r="B215" s="13" t="s">
        <v>206</v>
      </c>
      <c r="C215" s="13" t="s">
        <v>218</v>
      </c>
      <c r="D215" s="16" t="s">
        <v>77</v>
      </c>
      <c r="E215" s="14">
        <v>185</v>
      </c>
      <c r="F215" s="27">
        <v>20</v>
      </c>
      <c r="G215" s="30">
        <v>20</v>
      </c>
    </row>
    <row r="216" spans="1:7" ht="37.5" customHeight="1">
      <c r="A216" s="140" t="s">
        <v>74</v>
      </c>
      <c r="B216" s="133" t="s">
        <v>75</v>
      </c>
      <c r="C216" s="50"/>
      <c r="D216" s="21"/>
      <c r="E216" s="4">
        <f>E217</f>
        <v>330</v>
      </c>
      <c r="F216" s="14">
        <v>11100</v>
      </c>
      <c r="G216" s="32">
        <v>11100</v>
      </c>
    </row>
    <row r="217" spans="1:7" ht="30">
      <c r="A217" s="12" t="s">
        <v>226</v>
      </c>
      <c r="B217" s="46" t="s">
        <v>75</v>
      </c>
      <c r="C217" s="46" t="s">
        <v>218</v>
      </c>
      <c r="D217" s="46" t="s">
        <v>31</v>
      </c>
      <c r="E217" s="14">
        <v>330</v>
      </c>
      <c r="F217" s="14">
        <v>17.9</v>
      </c>
      <c r="G217" s="32">
        <v>17.9</v>
      </c>
    </row>
    <row r="218" spans="1:5" ht="49.5" customHeight="1">
      <c r="A218" s="136" t="s">
        <v>68</v>
      </c>
      <c r="B218" s="6" t="s">
        <v>69</v>
      </c>
      <c r="C218" s="6"/>
      <c r="D218" s="5"/>
      <c r="E218" s="7">
        <f>E219</f>
        <v>184</v>
      </c>
    </row>
    <row r="219" spans="1:5" ht="30">
      <c r="A219" s="12" t="s">
        <v>226</v>
      </c>
      <c r="B219" s="13" t="s">
        <v>69</v>
      </c>
      <c r="C219" s="13" t="s">
        <v>218</v>
      </c>
      <c r="D219" s="16" t="s">
        <v>77</v>
      </c>
      <c r="E219" s="14">
        <v>184</v>
      </c>
    </row>
    <row r="220" spans="1:5" ht="31.5">
      <c r="A220" s="176" t="s">
        <v>209</v>
      </c>
      <c r="B220" s="3" t="s">
        <v>208</v>
      </c>
      <c r="C220" s="49"/>
      <c r="D220" s="101"/>
      <c r="E220" s="24">
        <f>E221</f>
        <v>337.6</v>
      </c>
    </row>
    <row r="221" spans="1:5" ht="30">
      <c r="A221" s="177" t="s">
        <v>226</v>
      </c>
      <c r="B221" s="13" t="s">
        <v>208</v>
      </c>
      <c r="C221" s="13" t="s">
        <v>218</v>
      </c>
      <c r="D221" s="16" t="s">
        <v>31</v>
      </c>
      <c r="E221" s="14">
        <v>337.6</v>
      </c>
    </row>
    <row r="222" spans="1:5" ht="58.5" customHeight="1">
      <c r="A222" s="181" t="s">
        <v>124</v>
      </c>
      <c r="B222" s="3" t="s">
        <v>152</v>
      </c>
      <c r="C222" s="49"/>
      <c r="D222" s="101"/>
      <c r="E222" s="24">
        <f>E223</f>
        <v>49.9</v>
      </c>
    </row>
    <row r="223" spans="1:5" ht="30">
      <c r="A223" s="177" t="s">
        <v>226</v>
      </c>
      <c r="B223" s="13" t="s">
        <v>152</v>
      </c>
      <c r="C223" s="13" t="s">
        <v>218</v>
      </c>
      <c r="D223" s="16" t="s">
        <v>86</v>
      </c>
      <c r="E223" s="14">
        <v>49.9</v>
      </c>
    </row>
    <row r="224" spans="1:5" ht="41.25" customHeight="1">
      <c r="A224" s="176" t="s">
        <v>125</v>
      </c>
      <c r="B224" s="3" t="s">
        <v>126</v>
      </c>
      <c r="C224" s="49"/>
      <c r="D224" s="101"/>
      <c r="E224" s="24">
        <f>E225</f>
        <v>1085.9</v>
      </c>
    </row>
    <row r="225" spans="1:5" ht="34.5" customHeight="1">
      <c r="A225" s="183" t="s">
        <v>226</v>
      </c>
      <c r="B225" s="105" t="s">
        <v>126</v>
      </c>
      <c r="C225" s="13" t="s">
        <v>218</v>
      </c>
      <c r="D225" s="16" t="s">
        <v>78</v>
      </c>
      <c r="E225" s="14">
        <v>1085.9</v>
      </c>
    </row>
    <row r="226" spans="1:5" ht="42" customHeight="1">
      <c r="A226" s="208" t="s">
        <v>165</v>
      </c>
      <c r="B226" s="3" t="s">
        <v>164</v>
      </c>
      <c r="C226" s="49"/>
      <c r="D226" s="101"/>
      <c r="E226" s="24">
        <f>E227</f>
        <v>275.6</v>
      </c>
    </row>
    <row r="227" spans="1:5" ht="33" customHeight="1">
      <c r="A227" s="177" t="s">
        <v>226</v>
      </c>
      <c r="B227" s="105" t="s">
        <v>164</v>
      </c>
      <c r="C227" s="13" t="s">
        <v>218</v>
      </c>
      <c r="D227" s="16" t="s">
        <v>32</v>
      </c>
      <c r="E227" s="14">
        <v>275.6</v>
      </c>
    </row>
    <row r="228" spans="1:5" ht="45.75" customHeight="1">
      <c r="A228" s="176" t="s">
        <v>125</v>
      </c>
      <c r="B228" s="3" t="s">
        <v>224</v>
      </c>
      <c r="C228" s="49"/>
      <c r="D228" s="101"/>
      <c r="E228" s="24">
        <f>E229</f>
        <v>683.2</v>
      </c>
    </row>
    <row r="229" spans="1:5" ht="36.75" customHeight="1">
      <c r="A229" s="177" t="s">
        <v>226</v>
      </c>
      <c r="B229" s="13" t="s">
        <v>224</v>
      </c>
      <c r="C229" s="13" t="s">
        <v>218</v>
      </c>
      <c r="D229" s="16" t="s">
        <v>34</v>
      </c>
      <c r="E229" s="14">
        <v>683.2</v>
      </c>
    </row>
    <row r="230" spans="1:5" ht="88.5" customHeight="1">
      <c r="A230" s="138" t="s">
        <v>166</v>
      </c>
      <c r="B230" s="23" t="s">
        <v>167</v>
      </c>
      <c r="C230" s="49"/>
      <c r="D230" s="101"/>
      <c r="E230" s="24">
        <f>E231+E232+E233+E234</f>
        <v>1700</v>
      </c>
    </row>
    <row r="231" spans="1:5" ht="39" customHeight="1">
      <c r="A231" s="183" t="s">
        <v>226</v>
      </c>
      <c r="B231" s="105" t="s">
        <v>167</v>
      </c>
      <c r="C231" s="105" t="s">
        <v>218</v>
      </c>
      <c r="D231" s="118" t="s">
        <v>32</v>
      </c>
      <c r="E231" s="106">
        <v>600</v>
      </c>
    </row>
    <row r="232" spans="1:5" ht="42.75" customHeight="1">
      <c r="A232" s="210" t="s">
        <v>226</v>
      </c>
      <c r="B232" s="10" t="s">
        <v>167</v>
      </c>
      <c r="C232" s="10" t="s">
        <v>218</v>
      </c>
      <c r="D232" s="9" t="s">
        <v>88</v>
      </c>
      <c r="E232" s="11">
        <v>100</v>
      </c>
    </row>
    <row r="233" spans="1:5" ht="20.25" customHeight="1">
      <c r="A233" s="210" t="s">
        <v>234</v>
      </c>
      <c r="B233" s="10" t="s">
        <v>167</v>
      </c>
      <c r="C233" s="10" t="s">
        <v>222</v>
      </c>
      <c r="D233" s="9" t="s">
        <v>88</v>
      </c>
      <c r="E233" s="11">
        <v>500</v>
      </c>
    </row>
    <row r="234" spans="1:5" ht="22.5" customHeight="1">
      <c r="A234" s="209" t="s">
        <v>234</v>
      </c>
      <c r="B234" s="192" t="s">
        <v>167</v>
      </c>
      <c r="C234" s="192" t="s">
        <v>222</v>
      </c>
      <c r="D234" s="211" t="s">
        <v>3</v>
      </c>
      <c r="E234" s="212">
        <v>500</v>
      </c>
    </row>
    <row r="235" spans="1:5" ht="49.5" customHeight="1">
      <c r="A235" s="138" t="s">
        <v>107</v>
      </c>
      <c r="B235" s="23" t="s">
        <v>210</v>
      </c>
      <c r="C235" s="49"/>
      <c r="D235" s="101"/>
      <c r="E235" s="24">
        <f>E236</f>
        <v>629</v>
      </c>
    </row>
    <row r="236" spans="1:5" ht="16.5" customHeight="1">
      <c r="A236" s="12" t="s">
        <v>227</v>
      </c>
      <c r="B236" s="13" t="s">
        <v>210</v>
      </c>
      <c r="C236" s="13" t="s">
        <v>217</v>
      </c>
      <c r="D236" s="16" t="s">
        <v>14</v>
      </c>
      <c r="E236" s="14">
        <v>629</v>
      </c>
    </row>
    <row r="237" spans="1:5" ht="59.25" customHeight="1">
      <c r="A237" s="138" t="s">
        <v>178</v>
      </c>
      <c r="B237" s="23" t="s">
        <v>127</v>
      </c>
      <c r="C237" s="49"/>
      <c r="D237" s="101"/>
      <c r="E237" s="24">
        <f>E238</f>
        <v>1772.3</v>
      </c>
    </row>
    <row r="238" spans="1:5" ht="18.75" customHeight="1">
      <c r="A238" s="12" t="s">
        <v>228</v>
      </c>
      <c r="B238" s="13" t="s">
        <v>127</v>
      </c>
      <c r="C238" s="13" t="s">
        <v>217</v>
      </c>
      <c r="D238" s="16" t="s">
        <v>31</v>
      </c>
      <c r="E238" s="14">
        <v>1772.3</v>
      </c>
    </row>
    <row r="239" spans="1:5" ht="67.5" customHeight="1">
      <c r="A239" s="138" t="s">
        <v>130</v>
      </c>
      <c r="B239" s="23" t="s">
        <v>131</v>
      </c>
      <c r="C239" s="49"/>
      <c r="D239" s="101"/>
      <c r="E239" s="24">
        <f>E240</f>
        <v>1639.4</v>
      </c>
    </row>
    <row r="240" spans="1:5" ht="15">
      <c r="A240" s="12" t="s">
        <v>228</v>
      </c>
      <c r="B240" s="13" t="s">
        <v>131</v>
      </c>
      <c r="C240" s="13" t="s">
        <v>217</v>
      </c>
      <c r="D240" s="16" t="s">
        <v>31</v>
      </c>
      <c r="E240" s="14">
        <v>1639.4</v>
      </c>
    </row>
    <row r="241" spans="1:5" ht="45" customHeight="1">
      <c r="A241" s="99" t="s">
        <v>240</v>
      </c>
      <c r="B241" s="6" t="s">
        <v>185</v>
      </c>
      <c r="C241" s="6"/>
      <c r="D241" s="5"/>
      <c r="E241" s="7">
        <f>E242</f>
        <v>409.906</v>
      </c>
    </row>
    <row r="242" spans="1:5" ht="15">
      <c r="A242" s="12" t="s">
        <v>301</v>
      </c>
      <c r="B242" s="13" t="s">
        <v>185</v>
      </c>
      <c r="C242" s="13" t="s">
        <v>302</v>
      </c>
      <c r="D242" s="16" t="s">
        <v>85</v>
      </c>
      <c r="E242" s="14">
        <v>409.906</v>
      </c>
    </row>
    <row r="243" spans="1:5" ht="57" customHeight="1">
      <c r="A243" s="136" t="s">
        <v>238</v>
      </c>
      <c r="B243" s="6" t="s">
        <v>186</v>
      </c>
      <c r="C243" s="6"/>
      <c r="D243" s="5"/>
      <c r="E243" s="7">
        <f>E244</f>
        <v>347.848</v>
      </c>
    </row>
    <row r="244" spans="1:5" ht="24.75" customHeight="1">
      <c r="A244" s="12" t="s">
        <v>301</v>
      </c>
      <c r="B244" s="13" t="s">
        <v>186</v>
      </c>
      <c r="C244" s="13" t="s">
        <v>302</v>
      </c>
      <c r="D244" s="16" t="s">
        <v>84</v>
      </c>
      <c r="E244" s="14">
        <v>347.848</v>
      </c>
    </row>
    <row r="245" spans="1:5" ht="49.5" customHeight="1">
      <c r="A245" s="138" t="s">
        <v>239</v>
      </c>
      <c r="B245" s="23" t="s">
        <v>187</v>
      </c>
      <c r="C245" s="23"/>
      <c r="D245" s="22"/>
      <c r="E245" s="7">
        <f>E246</f>
        <v>487.599</v>
      </c>
    </row>
    <row r="246" spans="1:5" ht="21" customHeight="1">
      <c r="A246" s="12" t="s">
        <v>301</v>
      </c>
      <c r="B246" s="13" t="s">
        <v>187</v>
      </c>
      <c r="C246" s="13" t="s">
        <v>302</v>
      </c>
      <c r="D246" s="16" t="s">
        <v>84</v>
      </c>
      <c r="E246" s="14">
        <v>487.599</v>
      </c>
    </row>
    <row r="247" spans="1:5" ht="73.5" customHeight="1">
      <c r="A247" s="107" t="s">
        <v>242</v>
      </c>
      <c r="B247" s="23" t="s">
        <v>188</v>
      </c>
      <c r="C247" s="47"/>
      <c r="D247" s="22"/>
      <c r="E247" s="2">
        <f>SUM(E248:E248)</f>
        <v>214.615</v>
      </c>
    </row>
    <row r="248" spans="1:5" ht="20.25" customHeight="1">
      <c r="A248" s="25" t="s">
        <v>301</v>
      </c>
      <c r="B248" s="15" t="s">
        <v>188</v>
      </c>
      <c r="C248" s="15" t="s">
        <v>302</v>
      </c>
      <c r="D248" s="26" t="s">
        <v>83</v>
      </c>
      <c r="E248" s="161">
        <v>214.615</v>
      </c>
    </row>
    <row r="249" spans="1:5" ht="58.5" customHeight="1">
      <c r="A249" s="138" t="s">
        <v>241</v>
      </c>
      <c r="B249" s="23" t="s">
        <v>189</v>
      </c>
      <c r="C249" s="23"/>
      <c r="D249" s="22"/>
      <c r="E249" s="142">
        <f>E250</f>
        <v>224.891</v>
      </c>
    </row>
    <row r="250" spans="1:5" ht="21" customHeight="1" thickBot="1">
      <c r="A250" s="104" t="s">
        <v>301</v>
      </c>
      <c r="B250" s="13" t="s">
        <v>189</v>
      </c>
      <c r="C250" s="13" t="s">
        <v>302</v>
      </c>
      <c r="D250" s="16" t="s">
        <v>86</v>
      </c>
      <c r="E250" s="14">
        <v>224.891</v>
      </c>
    </row>
    <row r="251" spans="1:5" ht="18.75" thickBot="1">
      <c r="A251" s="96" t="s">
        <v>91</v>
      </c>
      <c r="B251" s="28"/>
      <c r="C251" s="28"/>
      <c r="D251" s="28"/>
      <c r="E251" s="95">
        <f>E15+E85+E124+E150+E153+E157+E187</f>
        <v>262126.5524</v>
      </c>
    </row>
  </sheetData>
  <sheetProtection/>
  <autoFilter ref="A13:G249"/>
  <mergeCells count="11">
    <mergeCell ref="A11:G11"/>
    <mergeCell ref="A9:G9"/>
    <mergeCell ref="A8:G8"/>
    <mergeCell ref="A10:G10"/>
    <mergeCell ref="A1:G1"/>
    <mergeCell ref="A2:G2"/>
    <mergeCell ref="A3:G3"/>
    <mergeCell ref="A7:G7"/>
    <mergeCell ref="A4:G4"/>
    <mergeCell ref="C6:E6"/>
    <mergeCell ref="C5:E5"/>
  </mergeCells>
  <printOptions horizontalCentered="1"/>
  <pageMargins left="0.984251968503937" right="0.5905511811023623" top="0.7874015748031497" bottom="0.46" header="0" footer="0.3937007874015748"/>
  <pageSetup fitToHeight="32" fitToWidth="1" horizontalDpi="1200" verticalDpi="12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2015-10-12T12:59:32Z</cp:lastPrinted>
  <dcterms:created xsi:type="dcterms:W3CDTF">2003-12-05T21:14:57Z</dcterms:created>
  <dcterms:modified xsi:type="dcterms:W3CDTF">2015-12-07T09:05:15Z</dcterms:modified>
  <cp:category/>
  <cp:version/>
  <cp:contentType/>
  <cp:contentStatus/>
</cp:coreProperties>
</file>