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45" windowWidth="12390" windowHeight="4905" activeTab="0"/>
  </bookViews>
  <sheets>
    <sheet name="прил 7" sheetId="1" r:id="rId1"/>
  </sheets>
  <definedNames>
    <definedName name="_xlnm._FilterDatabase" localSheetId="0" hidden="1">'прил 7'!$A$11:$H$239</definedName>
    <definedName name="_xlnm.Print_Titles" localSheetId="0">'прил 7'!$12:$12</definedName>
    <definedName name="_xlnm.Print_Area" localSheetId="0">'прил 7'!$A$1:$F$245</definedName>
  </definedNames>
  <calcPr fullCalcOnLoad="1"/>
</workbook>
</file>

<file path=xl/comments1.xml><?xml version="1.0" encoding="utf-8"?>
<comments xmlns="http://schemas.openxmlformats.org/spreadsheetml/2006/main">
  <authors>
    <author>User</author>
  </authors>
  <commentList>
    <comment ref="G23" authorId="0">
      <text>
        <r>
          <rPr>
            <b/>
            <sz val="8"/>
            <rFont val="Tahoma"/>
            <family val="0"/>
          </rPr>
          <t>User:</t>
        </r>
        <r>
          <rPr>
            <sz val="8"/>
            <rFont val="Tahoma"/>
            <family val="0"/>
          </rPr>
          <t xml:space="preserve">
дош отделения в школах пр. и ауп</t>
        </r>
      </text>
    </comment>
    <comment ref="H23" authorId="0">
      <text>
        <r>
          <rPr>
            <b/>
            <sz val="8"/>
            <rFont val="Tahoma"/>
            <family val="0"/>
          </rPr>
          <t>User:</t>
        </r>
        <r>
          <rPr>
            <sz val="8"/>
            <rFont val="Tahoma"/>
            <family val="0"/>
          </rPr>
          <t xml:space="preserve">
дош отделения в школах пр. и ауп</t>
        </r>
      </text>
    </comment>
    <comment ref="G25" authorId="0">
      <text>
        <r>
          <rPr>
            <b/>
            <sz val="8"/>
            <rFont val="Tahoma"/>
            <family val="0"/>
          </rPr>
          <t>User:</t>
        </r>
        <r>
          <rPr>
            <sz val="8"/>
            <rFont val="Tahoma"/>
            <family val="0"/>
          </rPr>
          <t xml:space="preserve">
+ПЛ. И РОД ПЛАТА 3523,336 Т.Р.
</t>
        </r>
      </text>
    </comment>
    <comment ref="H25"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<sst xmlns="http://schemas.openxmlformats.org/spreadsheetml/2006/main" count="775" uniqueCount="315">
  <si>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</si>
  <si>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</si>
  <si>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</si>
  <si>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</si>
  <si>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</si>
  <si>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</si>
  <si>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</si>
  <si>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</si>
  <si>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</si>
  <si>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</si>
  <si>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</si>
  <si>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</si>
  <si>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</si>
  <si>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</si>
  <si>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</si>
  <si>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43 1 01 13370</t>
  </si>
  <si>
    <t>43 1 01 13410</t>
  </si>
  <si>
    <t>43 1 01 13420</t>
  </si>
  <si>
    <t>43 1 01 13430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</si>
  <si>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</si>
  <si>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</si>
  <si>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</si>
  <si>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</si>
  <si>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</si>
  <si>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</si>
  <si>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43 2 01 13460</t>
  </si>
  <si>
    <t>43 2 01 13470</t>
  </si>
  <si>
    <t>43 2 01 13480</t>
  </si>
  <si>
    <t>43 3 00 00000</t>
  </si>
  <si>
    <t>Основное мероприятие"Повышение уровня общественной безопасности"</t>
  </si>
  <si>
    <t>44 0 00 00000</t>
  </si>
  <si>
    <t>43 3 01 00000</t>
  </si>
  <si>
    <t>43 3 01 13510</t>
  </si>
  <si>
    <t>43 3 113510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</si>
  <si>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</si>
  <si>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</si>
  <si>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</si>
  <si>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</si>
  <si>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</si>
  <si>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</si>
  <si>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</si>
  <si>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</si>
  <si>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</si>
  <si>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</si>
  <si>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</si>
  <si>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42 1 00 0000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</si>
  <si>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</si>
  <si>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</si>
  <si>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</si>
  <si>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</si>
  <si>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</si>
  <si>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</si>
  <si>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</si>
  <si>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</si>
  <si>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</si>
  <si>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</si>
  <si>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</si>
  <si>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</si>
  <si>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</si>
  <si>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</si>
  <si>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</si>
  <si>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</si>
  <si>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</si>
  <si>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</si>
  <si>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</si>
  <si>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</si>
  <si>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</si>
  <si>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</si>
  <si>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</si>
  <si>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</si>
  <si>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</si>
  <si>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</si>
  <si>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</si>
  <si>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</si>
  <si>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</si>
  <si>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</si>
  <si>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</si>
  <si>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</si>
  <si>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</si>
  <si>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</si>
  <si>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</si>
  <si>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</si>
  <si>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</si>
  <si>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</si>
  <si>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</si>
  <si>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</si>
  <si>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</si>
  <si>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</si>
  <si>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</si>
  <si>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</si>
  <si>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</si>
  <si>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</si>
  <si>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</si>
  <si>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</si>
  <si>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</si>
  <si>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</si>
  <si>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</si>
  <si>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</si>
  <si>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</si>
  <si>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</si>
  <si>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</si>
  <si>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</si>
  <si>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</si>
  <si>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</si>
  <si>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</si>
  <si>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</si>
  <si>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</si>
  <si>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</si>
  <si>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</si>
  <si>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</si>
  <si>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</si>
  <si>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</si>
  <si>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</si>
  <si>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</si>
  <si>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</si>
  <si>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</si>
  <si>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</si>
  <si>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</si>
  <si>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</si>
  <si>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</si>
  <si>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</si>
  <si>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</si>
  <si>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</si>
  <si>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</si>
  <si>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42 1 01 0000</t>
  </si>
  <si>
    <t>42 0 00 0000</t>
  </si>
  <si>
    <t>42 1 01 80510</t>
  </si>
  <si>
    <t>42 1 01 96020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</si>
  <si>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</si>
  <si>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</si>
  <si>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 xml:space="preserve">Обеспечение мероприятий по переселению граждан из аварийного жилищного фонда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</si>
  <si>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</si>
  <si>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</si>
  <si>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</si>
  <si>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</si>
  <si>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</si>
  <si>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</si>
  <si>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</si>
  <si>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</si>
  <si>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</si>
  <si>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</si>
  <si>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</si>
  <si>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</si>
  <si>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</si>
  <si>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</si>
  <si>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</si>
  <si>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</si>
  <si>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</si>
  <si>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</si>
  <si>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</si>
  <si>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</si>
  <si>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</si>
  <si>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</si>
  <si>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</si>
  <si>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</si>
  <si>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</si>
  <si>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</si>
  <si>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</si>
  <si>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</si>
  <si>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</si>
  <si>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</si>
  <si>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</si>
  <si>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</si>
  <si>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</si>
  <si>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</si>
  <si>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</si>
  <si>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</si>
  <si>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</si>
  <si>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</si>
  <si>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</si>
  <si>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</si>
  <si>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</si>
  <si>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</si>
  <si>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</si>
  <si>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</si>
  <si>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</si>
  <si>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</si>
  <si>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</si>
  <si>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</si>
  <si>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</si>
  <si>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</si>
  <si>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</si>
  <si>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</si>
  <si>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</si>
  <si>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</si>
  <si>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</si>
  <si>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</si>
  <si>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</si>
  <si>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</si>
  <si>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</si>
  <si>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</si>
  <si>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</si>
  <si>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</si>
  <si>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</si>
  <si>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</si>
  <si>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</si>
  <si>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</si>
  <si>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</si>
  <si>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</si>
  <si>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</si>
  <si>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</si>
  <si>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</si>
  <si>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</si>
  <si>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</si>
  <si>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</si>
  <si>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</si>
  <si>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</si>
  <si>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</si>
  <si>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</si>
  <si>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</si>
  <si>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</si>
  <si>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</si>
  <si>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</si>
  <si>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</si>
  <si>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</si>
  <si>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</si>
  <si>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</si>
  <si>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</si>
  <si>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</si>
  <si>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</si>
  <si>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</si>
  <si>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</si>
  <si>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</si>
  <si>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</si>
  <si>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</si>
  <si>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</si>
  <si>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</si>
  <si>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 xml:space="preserve">Проектирование и строительство инженерной и транспортной инфраструктуры на земельных участках, предоставленных членам многодетных семей  </t>
  </si>
  <si>
    <t>42 3 02 80560</t>
  </si>
  <si>
    <t>42 3 02 82160</t>
  </si>
  <si>
    <t xml:space="preserve">Разработка ПСД по газификации жилого фонда  МО "Город Отрадное", экспертиза проектной документации и  проверка достоверности определения сметной стоимости  </t>
  </si>
  <si>
    <t>42 3 02 82170</t>
  </si>
  <si>
    <t xml:space="preserve">Основное мероприятие "Обеспечение реализации энергосбережающих мероприятий" </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</si>
  <si>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</si>
  <si>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</si>
  <si>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</si>
  <si>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</si>
  <si>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</si>
  <si>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</si>
  <si>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</si>
  <si>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</si>
  <si>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</si>
  <si>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</si>
  <si>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</si>
  <si>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42 4 01 0679</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</si>
  <si>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</si>
  <si>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</si>
  <si>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</si>
  <si>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</si>
  <si>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</si>
  <si>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</si>
  <si>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</si>
  <si>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</si>
  <si>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</si>
  <si>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</si>
  <si>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</si>
  <si>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</si>
  <si>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 xml:space="preserve">Обеспечение проживающих в поселении и нуждающихся в жилых помещениях отдельных категорий граждан жилыми помещениями </t>
  </si>
  <si>
    <t>Основное мероприятие"Оказание поддержки гражданам, постадавшим в результате пожара муниципального жилищного фонда"</t>
  </si>
  <si>
    <t>42 5 01 00000</t>
  </si>
  <si>
    <t>42 5 00 00000</t>
  </si>
  <si>
    <t>42 5 01 80520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</si>
  <si>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</si>
  <si>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</si>
  <si>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</si>
  <si>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</si>
  <si>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</si>
  <si>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</si>
  <si>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</si>
  <si>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</si>
  <si>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</si>
  <si>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</si>
  <si>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</si>
  <si>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</si>
  <si>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</si>
  <si>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</si>
  <si>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Основное мероприятие"Обеспечение отдыха, оздоровления, занятости детей и молоджежи"</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</si>
  <si>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</si>
  <si>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</si>
  <si>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</si>
  <si>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</si>
  <si>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</si>
  <si>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</si>
  <si>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</si>
  <si>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</si>
  <si>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 xml:space="preserve">Строительство стадиона с искусственным покрытием, г. Отрадное  </t>
  </si>
  <si>
    <t>Подпрограмма "Развитие средств массовой информации на территории МО "Город Отрадное"</t>
  </si>
  <si>
    <t>Основное мероприятие "Строительство спортивных объектов"</t>
  </si>
  <si>
    <t>41 3 02 00000</t>
  </si>
  <si>
    <t>41 3 02 80570</t>
  </si>
  <si>
    <t>Основное мероприятие "Поддержка средств массовой информации"</t>
  </si>
  <si>
    <t>41 4 01 00000</t>
  </si>
  <si>
    <t>41 4 01 00250</t>
  </si>
  <si>
    <t xml:space="preserve">Предоставление муниципальным бюджетным учреждениям субсидий </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</si>
  <si>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</si>
  <si>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</si>
  <si>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</si>
  <si>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</si>
  <si>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</si>
  <si>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</si>
  <si>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</si>
  <si>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</si>
  <si>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Мероприятия по капитальному ремонту помещений  МБУК  "КЦ"Фортуна"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</si>
  <si>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</si>
  <si>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</si>
  <si>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</si>
  <si>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Установка и обслуживание системы видеонаблюдения на территории муниципальных учреждений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</si>
  <si>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</si>
  <si>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</si>
  <si>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Противопожарная пропаганда и обучение жителей города мерам пожарной безопасности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</si>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</sst>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
    <numFmt numFmtId="170" formatCode="#,##0.00&quot;р.&quot;"/>
    <numFmt numFmtId="171" formatCode="0.0"/>
    <numFmt numFmtId="172" formatCode="0.00000"/>
    <numFmt numFmtId="173" formatCode="0.0000"/>
    <numFmt numFmtId="174" formatCode="0.000"/>
  </numFmts>
  <fonts count="40">
    <font>
      <sz val="10"/>
      <name val="Arial Cyr"/>
      <family val="0"/>
    </font>
    <font>
      <b/>
      <sz val="12"/>
      <name val="Arial Cyr"/>
      <family val="0"/>
    </font>
    <font>
      <b/>
      <i/>
      <sz val="12"/>
      <name val="Arial Cyr"/>
      <family val="0"/>
    </font>
    <font>
      <sz val="12"/>
      <name val="Arial Cyr"/>
      <family val="0"/>
    </font>
    <font>
      <sz val="14"/>
      <name val="Times New Roman"/>
      <family val="1"/>
    </font>
    <font>
      <b/>
      <sz val="16"/>
      <name val="Times New Roman"/>
      <family val="1"/>
    </font>
    <font>
      <sz val="12"/>
      <name val="Arial"/>
      <family val="2"/>
    </font>
    <font>
      <u val="single"/>
      <sz val="10"/>
      <color indexed="12"/>
      <name val="Arial Cyr"/>
      <family val="0"/>
    </font>
    <font>
      <u val="single"/>
      <sz val="10"/>
      <color indexed="36"/>
      <name val="Arial Cyr"/>
      <family val="0"/>
    </font>
    <font>
      <b/>
      <sz val="14"/>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b/>
      <sz val="12"/>
      <name val="a"/>
      <family val="0"/>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color indexed="63"/>
      </top>
      <bottom style="hair"/>
    </border>
    <border>
      <left style="hair"/>
      <right style="hair"/>
      <top style="thin"/>
      <bottom style="hair"/>
    </border>
    <border>
      <left>
        <color indexed="63"/>
      </left>
      <right style="hair"/>
      <top style="thin"/>
      <bottom>
        <color indexed="63"/>
      </bottom>
    </border>
    <border>
      <left style="hair"/>
      <right style="hair"/>
      <top style="thin"/>
      <bottom>
        <color indexed="63"/>
      </bottom>
    </border>
    <border>
      <left style="thin"/>
      <right style="hair"/>
      <top style="hair"/>
      <bottom style="hair"/>
    </border>
    <border>
      <left>
        <color indexed="63"/>
      </left>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style="hair"/>
      <top style="thin"/>
      <bottom style="thin"/>
    </border>
    <border>
      <left style="hair"/>
      <right style="hair"/>
      <top style="thin"/>
      <bottom style="thin"/>
    </border>
    <border>
      <left>
        <color indexed="63"/>
      </left>
      <right style="hair"/>
      <top>
        <color indexed="63"/>
      </top>
      <bottom>
        <color indexed="63"/>
      </bottom>
    </border>
    <border>
      <left style="hair"/>
      <right style="hair"/>
      <top>
        <color indexed="63"/>
      </top>
      <bottom>
        <color indexed="63"/>
      </bottom>
    </border>
    <border>
      <left style="thin"/>
      <right style="hair"/>
      <top style="thin"/>
      <bottom style="hair"/>
    </border>
    <border>
      <left>
        <color indexed="63"/>
      </left>
      <right style="hair"/>
      <top style="thin"/>
      <bottom style="hair"/>
    </border>
    <border>
      <left style="medium"/>
      <right style="medium"/>
      <top style="medium"/>
      <bottom style="medium"/>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hair"/>
      <bottom style="thin"/>
    </border>
    <border>
      <left style="thin"/>
      <right style="hair"/>
      <top>
        <color indexed="63"/>
      </top>
      <bottom style="hair"/>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medium"/>
      <right style="hair"/>
      <top style="thin"/>
      <bottom style="thin"/>
    </border>
    <border>
      <left style="thin"/>
      <right style="hair"/>
      <top style="thin"/>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style="thin"/>
      <bottom style="thin"/>
    </border>
    <border>
      <left>
        <color indexed="63"/>
      </left>
      <right>
        <color indexed="63"/>
      </right>
      <top style="thin"/>
      <bottom>
        <color indexed="63"/>
      </bottom>
    </border>
    <border>
      <left>
        <color indexed="63"/>
      </left>
      <right style="hair"/>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hair"/>
      <bottom style="hair"/>
    </border>
    <border>
      <left>
        <color indexed="63"/>
      </left>
      <right style="hair"/>
      <top>
        <color indexed="63"/>
      </top>
      <bottom style="hair"/>
    </border>
    <border>
      <left style="thin"/>
      <right>
        <color indexed="63"/>
      </right>
      <top style="thin"/>
      <bottom style="hair"/>
    </border>
    <border>
      <left style="thin"/>
      <right>
        <color indexed="63"/>
      </right>
      <top>
        <color indexed="63"/>
      </top>
      <bottom>
        <color indexed="63"/>
      </bottom>
    </border>
    <border>
      <left style="hair"/>
      <right>
        <color indexed="63"/>
      </right>
      <top style="thin"/>
      <bottom>
        <color indexed="63"/>
      </bottom>
    </border>
    <border>
      <left style="thin"/>
      <right>
        <color indexed="63"/>
      </right>
      <top style="hair"/>
      <bottom>
        <color indexed="63"/>
      </bottom>
    </border>
    <border>
      <left style="hair"/>
      <right style="hair"/>
      <top>
        <color indexed="63"/>
      </top>
      <bottom style="thin"/>
    </border>
    <border>
      <left style="thin"/>
      <right style="hair"/>
      <top>
        <color indexed="63"/>
      </top>
      <bottom style="thin"/>
    </border>
    <border>
      <left style="thin"/>
      <right>
        <color indexed="63"/>
      </right>
      <top>
        <color indexed="63"/>
      </top>
      <bottom style="hair"/>
    </border>
    <border>
      <left style="thin"/>
      <right style="thin"/>
      <top style="thin"/>
      <bottom>
        <color indexed="63"/>
      </bottom>
    </border>
    <border>
      <left>
        <color indexed="63"/>
      </left>
      <right style="hair"/>
      <top>
        <color indexed="63"/>
      </top>
      <bottom style="thin"/>
    </border>
    <border>
      <left style="medium"/>
      <right>
        <color indexed="63"/>
      </right>
      <top style="thin"/>
      <bottom>
        <color indexed="63"/>
      </bottom>
    </border>
    <border>
      <left style="medium"/>
      <right>
        <color indexed="63"/>
      </right>
      <top style="hair"/>
      <bottom style="thin"/>
    </border>
    <border>
      <left style="medium"/>
      <right style="thin"/>
      <top style="hair"/>
      <bottom style="thin"/>
    </border>
    <border>
      <left style="hair"/>
      <right>
        <color indexed="63"/>
      </right>
      <top style="hair"/>
      <bottom style="thin"/>
    </border>
    <border>
      <left style="medium"/>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8"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260">
    <xf numFmtId="0" fontId="0" fillId="0" borderId="0" xfId="0" applyAlignment="1">
      <alignment/>
    </xf>
    <xf numFmtId="0" fontId="0" fillId="0" borderId="0" xfId="0" applyFill="1" applyAlignment="1">
      <alignment/>
    </xf>
    <xf numFmtId="168" fontId="1" fillId="0" borderId="10" xfId="0" applyNumberFormat="1" applyFont="1" applyFill="1" applyBorder="1" applyAlignment="1">
      <alignment horizontal="right"/>
    </xf>
    <xf numFmtId="49" fontId="1" fillId="0" borderId="11" xfId="0" applyNumberFormat="1" applyFont="1" applyFill="1" applyBorder="1" applyAlignment="1">
      <alignment horizontal="center" wrapText="1"/>
    </xf>
    <xf numFmtId="168" fontId="1" fillId="0" borderId="11" xfId="0" applyNumberFormat="1" applyFont="1" applyFill="1" applyBorder="1" applyAlignment="1">
      <alignment horizontal="right"/>
    </xf>
    <xf numFmtId="49" fontId="2"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168" fontId="1" fillId="0" borderId="13" xfId="0" applyNumberFormat="1" applyFont="1" applyFill="1" applyBorder="1" applyAlignment="1">
      <alignment horizontal="right"/>
    </xf>
    <xf numFmtId="49" fontId="3" fillId="0" borderId="14" xfId="0" applyNumberFormat="1" applyFont="1" applyFill="1" applyBorder="1" applyAlignment="1">
      <alignment horizontal="left" wrapText="1"/>
    </xf>
    <xf numFmtId="49" fontId="3" fillId="0" borderId="15"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168" fontId="3" fillId="0" borderId="16" xfId="0" applyNumberFormat="1" applyFont="1" applyFill="1" applyBorder="1" applyAlignment="1">
      <alignment horizontal="right"/>
    </xf>
    <xf numFmtId="49" fontId="3" fillId="0" borderId="17" xfId="0" applyNumberFormat="1" applyFont="1" applyFill="1" applyBorder="1" applyAlignment="1">
      <alignment horizontal="left" wrapText="1"/>
    </xf>
    <xf numFmtId="49" fontId="3" fillId="0" borderId="18" xfId="0" applyNumberFormat="1" applyFont="1" applyFill="1" applyBorder="1" applyAlignment="1">
      <alignment horizontal="center" wrapText="1"/>
    </xf>
    <xf numFmtId="168" fontId="3" fillId="0" borderId="18" xfId="0" applyNumberFormat="1" applyFont="1" applyFill="1" applyBorder="1" applyAlignment="1">
      <alignment horizontal="right"/>
    </xf>
    <xf numFmtId="49" fontId="3" fillId="0" borderId="11"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49" fontId="2" fillId="0" borderId="20" xfId="0" applyNumberFormat="1" applyFont="1" applyFill="1" applyBorder="1" applyAlignment="1">
      <alignment horizontal="center" wrapText="1"/>
    </xf>
    <xf numFmtId="49" fontId="1" fillId="0" borderId="21" xfId="0" applyNumberFormat="1" applyFont="1" applyFill="1" applyBorder="1" applyAlignment="1">
      <alignment horizontal="center" wrapText="1"/>
    </xf>
    <xf numFmtId="168" fontId="1" fillId="0" borderId="21" xfId="0" applyNumberFormat="1" applyFont="1" applyFill="1" applyBorder="1" applyAlignment="1">
      <alignment horizontal="right"/>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2" fillId="0" borderId="22" xfId="0" applyNumberFormat="1" applyFont="1" applyFill="1" applyBorder="1" applyAlignment="1">
      <alignment horizontal="center" wrapText="1"/>
    </xf>
    <xf numFmtId="49" fontId="1" fillId="0" borderId="23" xfId="0" applyNumberFormat="1" applyFont="1" applyFill="1" applyBorder="1" applyAlignment="1">
      <alignment horizontal="center" wrapText="1"/>
    </xf>
    <xf numFmtId="168" fontId="1" fillId="0" borderId="23" xfId="0" applyNumberFormat="1" applyFont="1" applyFill="1" applyBorder="1" applyAlignment="1">
      <alignment horizontal="right"/>
    </xf>
    <xf numFmtId="49" fontId="3" fillId="0" borderId="24" xfId="0" applyNumberFormat="1" applyFont="1" applyFill="1" applyBorder="1" applyAlignment="1">
      <alignment horizontal="left" wrapText="1"/>
    </xf>
    <xf numFmtId="49" fontId="3" fillId="0" borderId="25" xfId="0" applyNumberFormat="1" applyFont="1" applyFill="1" applyBorder="1" applyAlignment="1">
      <alignment horizontal="center" wrapText="1"/>
    </xf>
    <xf numFmtId="168" fontId="3" fillId="0" borderId="11" xfId="0" applyNumberFormat="1" applyFont="1" applyFill="1" applyBorder="1" applyAlignment="1">
      <alignment horizontal="right"/>
    </xf>
    <xf numFmtId="49" fontId="1" fillId="0" borderId="26"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168" fontId="3" fillId="0" borderId="27" xfId="0" applyNumberFormat="1" applyFont="1" applyFill="1" applyBorder="1" applyAlignment="1">
      <alignment horizontal="right"/>
    </xf>
    <xf numFmtId="168" fontId="3" fillId="0" borderId="28" xfId="0" applyNumberFormat="1" applyFont="1" applyFill="1" applyBorder="1" applyAlignment="1">
      <alignment horizontal="right"/>
    </xf>
    <xf numFmtId="168" fontId="3" fillId="0" borderId="29" xfId="0" applyNumberFormat="1" applyFont="1" applyFill="1" applyBorder="1" applyAlignment="1">
      <alignment horizontal="right"/>
    </xf>
    <xf numFmtId="168" fontId="1" fillId="22" borderId="13" xfId="0" applyNumberFormat="1" applyFont="1" applyFill="1" applyBorder="1" applyAlignment="1">
      <alignment horizontal="right"/>
    </xf>
    <xf numFmtId="49" fontId="2" fillId="0" borderId="25"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168" fontId="1" fillId="0" borderId="27" xfId="0" applyNumberFormat="1" applyFont="1" applyFill="1" applyBorder="1" applyAlignment="1">
      <alignment horizontal="right"/>
    </xf>
    <xf numFmtId="168" fontId="1" fillId="4" borderId="11" xfId="0" applyNumberFormat="1" applyFont="1" applyFill="1" applyBorder="1" applyAlignment="1">
      <alignment horizontal="right"/>
    </xf>
    <xf numFmtId="49" fontId="1" fillId="4" borderId="11"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4" borderId="11" xfId="0" applyNumberFormat="1" applyFont="1" applyFill="1" applyBorder="1" applyAlignment="1">
      <alignment horizontal="center"/>
    </xf>
    <xf numFmtId="49" fontId="1" fillId="4" borderId="11" xfId="0" applyNumberFormat="1" applyFont="1" applyFill="1" applyBorder="1" applyAlignment="1">
      <alignment horizontal="center"/>
    </xf>
    <xf numFmtId="49" fontId="1" fillId="0" borderId="13" xfId="0" applyNumberFormat="1" applyFont="1" applyFill="1" applyBorder="1" applyAlignment="1">
      <alignment horizontal="center" wrapText="1"/>
    </xf>
    <xf numFmtId="49" fontId="3" fillId="0" borderId="30" xfId="0" applyNumberFormat="1" applyFont="1" applyFill="1" applyBorder="1" applyAlignment="1">
      <alignment horizontal="left" wrapText="1"/>
    </xf>
    <xf numFmtId="49" fontId="3" fillId="0" borderId="19"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3" fillId="0" borderId="10" xfId="0" applyNumberFormat="1" applyFont="1" applyFill="1" applyBorder="1" applyAlignment="1">
      <alignment horizontal="center" wrapText="1"/>
    </xf>
    <xf numFmtId="0" fontId="3" fillId="0" borderId="17"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11" xfId="0" applyNumberFormat="1" applyFont="1" applyFill="1" applyBorder="1" applyAlignment="1">
      <alignment horizontal="center"/>
    </xf>
    <xf numFmtId="49" fontId="3" fillId="0" borderId="31" xfId="0" applyNumberFormat="1" applyFont="1" applyFill="1" applyBorder="1" applyAlignment="1">
      <alignment horizontal="left" wrapText="1"/>
    </xf>
    <xf numFmtId="49" fontId="3" fillId="0" borderId="13"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8" xfId="0" applyNumberFormat="1" applyFont="1" applyFill="1" applyBorder="1" applyAlignment="1">
      <alignment horizontal="center"/>
    </xf>
    <xf numFmtId="0" fontId="3" fillId="0" borderId="18" xfId="0" applyNumberFormat="1" applyFont="1" applyFill="1" applyBorder="1" applyAlignment="1">
      <alignment horizontal="center"/>
    </xf>
    <xf numFmtId="49" fontId="2" fillId="0" borderId="13"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7" xfId="0" applyNumberFormat="1" applyFont="1" applyFill="1" applyBorder="1" applyAlignment="1">
      <alignment horizontal="left" wrapText="1"/>
    </xf>
    <xf numFmtId="0" fontId="12" fillId="20" borderId="32" xfId="0" applyFont="1" applyFill="1" applyBorder="1" applyAlignment="1">
      <alignment horizontal="center" vertical="center" wrapText="1"/>
    </xf>
    <xf numFmtId="0" fontId="13" fillId="20" borderId="33" xfId="0" applyFont="1" applyFill="1" applyBorder="1" applyAlignment="1">
      <alignment horizontal="center" vertical="center" wrapText="1"/>
    </xf>
    <xf numFmtId="0" fontId="14" fillId="20" borderId="33" xfId="0" applyFont="1" applyFill="1" applyBorder="1" applyAlignment="1">
      <alignment horizontal="center" vertical="center" wrapText="1"/>
    </xf>
    <xf numFmtId="0" fontId="15" fillId="20" borderId="34" xfId="0" applyFont="1" applyFill="1" applyBorder="1" applyAlignment="1">
      <alignment horizontal="center" vertical="center" wrapText="1"/>
    </xf>
    <xf numFmtId="168" fontId="1" fillId="22" borderId="21" xfId="0" applyNumberFormat="1" applyFont="1" applyFill="1" applyBorder="1" applyAlignment="1">
      <alignment horizontal="right" wrapText="1"/>
    </xf>
    <xf numFmtId="168" fontId="1" fillId="22" borderId="35" xfId="0" applyNumberFormat="1" applyFont="1" applyFill="1" applyBorder="1" applyAlignment="1">
      <alignment horizontal="right"/>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68" fontId="1" fillId="0" borderId="35" xfId="0" applyNumberFormat="1" applyFont="1" applyFill="1" applyBorder="1" applyAlignment="1">
      <alignment horizontal="right"/>
    </xf>
    <xf numFmtId="49" fontId="1" fillId="4" borderId="13" xfId="0" applyNumberFormat="1" applyFont="1" applyFill="1" applyBorder="1" applyAlignment="1">
      <alignment horizontal="center" wrapText="1"/>
    </xf>
    <xf numFmtId="49" fontId="2" fillId="4" borderId="12" xfId="0" applyNumberFormat="1" applyFont="1" applyFill="1" applyBorder="1" applyAlignment="1">
      <alignment horizontal="center" wrapText="1"/>
    </xf>
    <xf numFmtId="168" fontId="1" fillId="4" borderId="13" xfId="0" applyNumberFormat="1" applyFont="1" applyFill="1" applyBorder="1" applyAlignment="1">
      <alignment horizontal="right"/>
    </xf>
    <xf numFmtId="49" fontId="1" fillId="22" borderId="21" xfId="0" applyNumberFormat="1" applyFont="1" applyFill="1" applyBorder="1" applyAlignment="1">
      <alignment horizontal="center" wrapText="1"/>
    </xf>
    <xf numFmtId="168" fontId="3" fillId="0" borderId="36" xfId="0" applyNumberFormat="1" applyFont="1" applyFill="1" applyBorder="1" applyAlignment="1">
      <alignment horizontal="right"/>
    </xf>
    <xf numFmtId="168" fontId="3" fillId="0" borderId="37" xfId="0" applyNumberFormat="1" applyFont="1" applyFill="1" applyBorder="1" applyAlignment="1">
      <alignment horizontal="right"/>
    </xf>
    <xf numFmtId="49" fontId="1" fillId="22" borderId="21" xfId="0" applyNumberFormat="1" applyFont="1" applyFill="1" applyBorder="1" applyAlignment="1">
      <alignment horizontal="center" wrapText="1"/>
    </xf>
    <xf numFmtId="168" fontId="1" fillId="0" borderId="13" xfId="0" applyNumberFormat="1" applyFont="1" applyFill="1" applyBorder="1" applyAlignment="1">
      <alignment horizontal="right" wrapText="1"/>
    </xf>
    <xf numFmtId="168" fontId="1" fillId="0" borderId="35" xfId="0" applyNumberFormat="1" applyFont="1" applyFill="1" applyBorder="1" applyAlignment="1">
      <alignment horizontal="right" wrapText="1"/>
    </xf>
    <xf numFmtId="168" fontId="3" fillId="0" borderId="16" xfId="0" applyNumberFormat="1" applyFont="1" applyFill="1" applyBorder="1" applyAlignment="1">
      <alignment horizontal="right" wrapText="1"/>
    </xf>
    <xf numFmtId="49" fontId="2" fillId="22" borderId="21" xfId="0" applyNumberFormat="1" applyFont="1" applyFill="1" applyBorder="1" applyAlignment="1">
      <alignment horizontal="center"/>
    </xf>
    <xf numFmtId="49" fontId="2" fillId="4" borderId="21" xfId="0" applyNumberFormat="1" applyFont="1" applyFill="1" applyBorder="1" applyAlignment="1">
      <alignment horizontal="center"/>
    </xf>
    <xf numFmtId="49" fontId="3" fillId="4" borderId="21" xfId="0" applyNumberFormat="1" applyFont="1" applyFill="1" applyBorder="1" applyAlignment="1">
      <alignment horizontal="center"/>
    </xf>
    <xf numFmtId="49" fontId="2" fillId="22" borderId="21" xfId="0" applyNumberFormat="1" applyFont="1" applyFill="1" applyBorder="1" applyAlignment="1">
      <alignment horizontal="center" wrapText="1"/>
    </xf>
    <xf numFmtId="49" fontId="6" fillId="22" borderId="21" xfId="0" applyNumberFormat="1" applyFont="1" applyFill="1" applyBorder="1" applyAlignment="1">
      <alignment horizontal="center" vertical="top" wrapText="1"/>
    </xf>
    <xf numFmtId="168" fontId="1" fillId="0" borderId="13" xfId="0" applyNumberFormat="1" applyFont="1" applyFill="1" applyBorder="1" applyAlignment="1">
      <alignment horizontal="right" wrapText="1"/>
    </xf>
    <xf numFmtId="168" fontId="1" fillId="0" borderId="35" xfId="0" applyNumberFormat="1" applyFont="1" applyFill="1" applyBorder="1" applyAlignment="1">
      <alignment horizontal="right" wrapText="1"/>
    </xf>
    <xf numFmtId="49" fontId="2" fillId="4" borderId="25" xfId="0" applyNumberFormat="1" applyFont="1" applyFill="1" applyBorder="1" applyAlignment="1">
      <alignment horizontal="center" wrapText="1"/>
    </xf>
    <xf numFmtId="49" fontId="1" fillId="4" borderId="21" xfId="0" applyNumberFormat="1" applyFont="1" applyFill="1" applyBorder="1" applyAlignment="1">
      <alignment horizontal="center" wrapText="1"/>
    </xf>
    <xf numFmtId="49" fontId="2" fillId="4" borderId="20" xfId="0" applyNumberFormat="1" applyFont="1" applyFill="1" applyBorder="1" applyAlignment="1">
      <alignment horizontal="center" wrapText="1"/>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68" fontId="3" fillId="0" borderId="18" xfId="0" applyNumberFormat="1" applyFont="1" applyFill="1" applyBorder="1" applyAlignment="1">
      <alignment horizontal="right" wrapText="1"/>
    </xf>
    <xf numFmtId="168" fontId="3" fillId="0" borderId="29" xfId="0" applyNumberFormat="1" applyFont="1" applyFill="1" applyBorder="1" applyAlignment="1">
      <alignment horizontal="right" wrapText="1"/>
    </xf>
    <xf numFmtId="49" fontId="3" fillId="22" borderId="21" xfId="0" applyNumberFormat="1" applyFont="1" applyFill="1" applyBorder="1" applyAlignment="1">
      <alignment horizontal="center" wrapText="1"/>
    </xf>
    <xf numFmtId="168" fontId="1" fillId="22" borderId="21" xfId="0" applyNumberFormat="1" applyFont="1" applyFill="1" applyBorder="1" applyAlignment="1">
      <alignment horizontal="right" wrapText="1"/>
    </xf>
    <xf numFmtId="168" fontId="9" fillId="0" borderId="26" xfId="0" applyNumberFormat="1" applyFont="1" applyFill="1" applyBorder="1" applyAlignment="1">
      <alignment horizontal="right"/>
    </xf>
    <xf numFmtId="49" fontId="9" fillId="0" borderId="26" xfId="0" applyNumberFormat="1" applyFont="1" applyFill="1" applyBorder="1" applyAlignment="1">
      <alignment horizontal="left" wrapText="1"/>
    </xf>
    <xf numFmtId="49" fontId="1" fillId="4" borderId="38" xfId="0" applyNumberFormat="1" applyFont="1" applyFill="1" applyBorder="1" applyAlignment="1">
      <alignment horizontal="left" wrapText="1"/>
    </xf>
    <xf numFmtId="0" fontId="1" fillId="22" borderId="39" xfId="0" applyNumberFormat="1" applyFont="1" applyFill="1" applyBorder="1" applyAlignment="1">
      <alignment horizontal="left" wrapText="1"/>
    </xf>
    <xf numFmtId="0" fontId="1" fillId="0" borderId="39" xfId="0" applyNumberFormat="1" applyFont="1" applyFill="1" applyBorder="1" applyAlignment="1">
      <alignment horizontal="left" wrapText="1"/>
    </xf>
    <xf numFmtId="49" fontId="1" fillId="22" borderId="39" xfId="0" applyNumberFormat="1" applyFont="1" applyFill="1" applyBorder="1" applyAlignment="1">
      <alignment horizontal="left" wrapText="1"/>
    </xf>
    <xf numFmtId="49" fontId="3" fillId="0" borderId="22" xfId="0" applyNumberFormat="1" applyFont="1" applyFill="1" applyBorder="1" applyAlignment="1">
      <alignment horizontal="center" wrapText="1"/>
    </xf>
    <xf numFmtId="168" fontId="3" fillId="0" borderId="23" xfId="0" applyNumberFormat="1" applyFont="1" applyFill="1" applyBorder="1" applyAlignment="1">
      <alignment horizontal="right"/>
    </xf>
    <xf numFmtId="168" fontId="3" fillId="0" borderId="40" xfId="0" applyNumberFormat="1" applyFont="1" applyFill="1" applyBorder="1" applyAlignment="1">
      <alignment horizontal="right"/>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68" fontId="3" fillId="0" borderId="42" xfId="0" applyNumberFormat="1" applyFont="1" applyFill="1" applyBorder="1" applyAlignment="1">
      <alignment horizontal="right"/>
    </xf>
    <xf numFmtId="0" fontId="1" fillId="0" borderId="43" xfId="0" applyNumberFormat="1" applyFont="1" applyFill="1" applyBorder="1" applyAlignment="1">
      <alignment horizontal="left" wrapText="1"/>
    </xf>
    <xf numFmtId="168" fontId="1" fillId="0" borderId="40" xfId="0" applyNumberFormat="1" applyFont="1" applyFill="1" applyBorder="1" applyAlignment="1">
      <alignment horizontal="right"/>
    </xf>
    <xf numFmtId="168" fontId="3" fillId="0" borderId="44" xfId="0" applyNumberFormat="1" applyFont="1" applyFill="1" applyBorder="1" applyAlignment="1">
      <alignment horizontal="right"/>
    </xf>
    <xf numFmtId="49" fontId="1" fillId="4" borderId="45" xfId="0" applyNumberFormat="1" applyFont="1" applyFill="1" applyBorder="1" applyAlignment="1">
      <alignment horizontal="left" wrapText="1"/>
    </xf>
    <xf numFmtId="0" fontId="1" fillId="22" borderId="45" xfId="0" applyNumberFormat="1" applyFont="1" applyFill="1" applyBorder="1" applyAlignment="1">
      <alignment horizontal="left" wrapText="1"/>
    </xf>
    <xf numFmtId="170" fontId="1" fillId="22" borderId="45" xfId="0" applyNumberFormat="1" applyFont="1" applyFill="1" applyBorder="1" applyAlignment="1">
      <alignment horizontal="left" wrapText="1"/>
    </xf>
    <xf numFmtId="0" fontId="3" fillId="0" borderId="23" xfId="0" applyNumberFormat="1" applyFont="1" applyFill="1" applyBorder="1" applyAlignment="1">
      <alignment horizontal="center"/>
    </xf>
    <xf numFmtId="49" fontId="3" fillId="0" borderId="23" xfId="0" applyNumberFormat="1" applyFont="1" applyFill="1" applyBorder="1" applyAlignment="1">
      <alignment horizontal="center"/>
    </xf>
    <xf numFmtId="168" fontId="1" fillId="0" borderId="46" xfId="0" applyNumberFormat="1" applyFont="1" applyFill="1" applyBorder="1" applyAlignment="1">
      <alignment horizontal="right"/>
    </xf>
    <xf numFmtId="49" fontId="3" fillId="0" borderId="22"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47" xfId="0" applyNumberFormat="1" applyFont="1" applyFill="1" applyBorder="1" applyAlignment="1">
      <alignment horizontal="center" wrapText="1"/>
    </xf>
    <xf numFmtId="0" fontId="1" fillId="22" borderId="48" xfId="0" applyNumberFormat="1" applyFont="1" applyFill="1" applyBorder="1" applyAlignment="1">
      <alignment horizontal="left" wrapText="1"/>
    </xf>
    <xf numFmtId="49" fontId="1" fillId="4" borderId="39" xfId="0" applyNumberFormat="1" applyFont="1" applyFill="1" applyBorder="1" applyAlignment="1">
      <alignment horizontal="left" wrapText="1"/>
    </xf>
    <xf numFmtId="0" fontId="1" fillId="0" borderId="49"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68" fontId="3" fillId="0" borderId="42" xfId="0" applyNumberFormat="1" applyFont="1" applyFill="1" applyBorder="1" applyAlignment="1">
      <alignment horizontal="right" wrapText="1"/>
    </xf>
    <xf numFmtId="49" fontId="3" fillId="0" borderId="22" xfId="0" applyNumberFormat="1" applyFont="1" applyFill="1" applyBorder="1" applyAlignment="1">
      <alignment horizontal="center" wrapText="1"/>
    </xf>
    <xf numFmtId="168" fontId="1" fillId="0" borderId="23" xfId="0" applyNumberFormat="1" applyFont="1" applyFill="1" applyBorder="1" applyAlignment="1">
      <alignment horizontal="right" wrapText="1"/>
    </xf>
    <xf numFmtId="49" fontId="1" fillId="4" borderId="24" xfId="0" applyNumberFormat="1" applyFont="1" applyFill="1" applyBorder="1" applyAlignment="1">
      <alignment horizontal="left" wrapText="1"/>
    </xf>
    <xf numFmtId="168" fontId="1" fillId="0" borderId="40" xfId="0" applyNumberFormat="1" applyFont="1" applyFill="1" applyBorder="1" applyAlignment="1">
      <alignment horizontal="right" wrapText="1"/>
    </xf>
    <xf numFmtId="0" fontId="3" fillId="0" borderId="50" xfId="0" applyNumberFormat="1" applyFont="1" applyFill="1" applyBorder="1" applyAlignment="1">
      <alignment horizontal="left" wrapText="1"/>
    </xf>
    <xf numFmtId="49" fontId="1" fillId="4" borderId="48" xfId="0" applyNumberFormat="1" applyFont="1" applyFill="1" applyBorder="1" applyAlignment="1">
      <alignment horizontal="left" wrapText="1"/>
    </xf>
    <xf numFmtId="49" fontId="1" fillId="22" borderId="21"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0" borderId="24" xfId="0" applyNumberFormat="1" applyFont="1" applyFill="1" applyBorder="1" applyAlignment="1">
      <alignment horizontal="left" wrapText="1"/>
    </xf>
    <xf numFmtId="49" fontId="1" fillId="0" borderId="39" xfId="0" applyNumberFormat="1" applyFont="1" applyFill="1" applyBorder="1" applyAlignment="1">
      <alignment horizontal="left" wrapText="1"/>
    </xf>
    <xf numFmtId="49" fontId="1" fillId="0" borderId="45" xfId="0" applyNumberFormat="1" applyFont="1" applyFill="1" applyBorder="1" applyAlignment="1">
      <alignment horizontal="left" wrapText="1"/>
    </xf>
    <xf numFmtId="49" fontId="1" fillId="0" borderId="43" xfId="0" applyNumberFormat="1" applyFont="1" applyFill="1" applyBorder="1" applyAlignment="1">
      <alignment horizontal="left" wrapText="1"/>
    </xf>
    <xf numFmtId="49" fontId="3" fillId="0" borderId="51" xfId="0" applyNumberFormat="1" applyFont="1" applyFill="1" applyBorder="1" applyAlignment="1">
      <alignment horizontal="center" wrapText="1"/>
    </xf>
    <xf numFmtId="49" fontId="1" fillId="0" borderId="52" xfId="0" applyNumberFormat="1" applyFont="1" applyFill="1" applyBorder="1" applyAlignment="1">
      <alignment horizontal="left" wrapText="1"/>
    </xf>
    <xf numFmtId="49" fontId="1" fillId="0" borderId="53" xfId="0" applyNumberFormat="1" applyFont="1" applyFill="1" applyBorder="1" applyAlignment="1">
      <alignment horizontal="left" wrapText="1"/>
    </xf>
    <xf numFmtId="168" fontId="1" fillId="0" borderId="16" xfId="0" applyNumberFormat="1" applyFont="1" applyFill="1" applyBorder="1" applyAlignment="1">
      <alignment horizontal="right"/>
    </xf>
    <xf numFmtId="0" fontId="16" fillId="20" borderId="32"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49" fontId="3" fillId="0" borderId="50" xfId="0" applyNumberFormat="1" applyFont="1" applyFill="1" applyBorder="1" applyAlignment="1">
      <alignment horizontal="left" wrapText="1"/>
    </xf>
    <xf numFmtId="49" fontId="18" fillId="0" borderId="18" xfId="0" applyNumberFormat="1" applyFont="1" applyFill="1" applyBorder="1" applyAlignment="1">
      <alignment horizontal="center"/>
    </xf>
    <xf numFmtId="49" fontId="17" fillId="0" borderId="13" xfId="0" applyNumberFormat="1" applyFont="1" applyFill="1" applyBorder="1" applyAlignment="1">
      <alignment horizontal="center"/>
    </xf>
    <xf numFmtId="49" fontId="17" fillId="0" borderId="23" xfId="0" applyNumberFormat="1" applyFont="1" applyFill="1" applyBorder="1" applyAlignment="1">
      <alignment horizontal="center"/>
    </xf>
    <xf numFmtId="49" fontId="18" fillId="0" borderId="42" xfId="0" applyNumberFormat="1" applyFont="1" applyFill="1" applyBorder="1" applyAlignment="1">
      <alignment horizontal="center"/>
    </xf>
    <xf numFmtId="49" fontId="17" fillId="22" borderId="13" xfId="0" applyNumberFormat="1" applyFont="1" applyFill="1" applyBorder="1" applyAlignment="1">
      <alignment horizontal="center"/>
    </xf>
    <xf numFmtId="49" fontId="1" fillId="22" borderId="12" xfId="0" applyNumberFormat="1" applyFont="1" applyFill="1" applyBorder="1" applyAlignment="1">
      <alignment horizontal="center" wrapText="1"/>
    </xf>
    <xf numFmtId="168" fontId="1" fillId="22" borderId="54" xfId="0" applyNumberFormat="1" applyFont="1" applyFill="1" applyBorder="1" applyAlignment="1">
      <alignment horizontal="right"/>
    </xf>
    <xf numFmtId="0" fontId="1" fillId="0" borderId="45" xfId="0" applyNumberFormat="1" applyFont="1" applyFill="1" applyBorder="1" applyAlignment="1">
      <alignment horizontal="left" wrapText="1"/>
    </xf>
    <xf numFmtId="49" fontId="3" fillId="0" borderId="21" xfId="0" applyNumberFormat="1" applyFont="1" applyFill="1" applyBorder="1" applyAlignment="1">
      <alignment horizontal="center" wrapText="1"/>
    </xf>
    <xf numFmtId="49" fontId="3" fillId="0" borderId="20" xfId="0" applyNumberFormat="1" applyFont="1" applyFill="1" applyBorder="1" applyAlignment="1">
      <alignment horizontal="center" wrapText="1"/>
    </xf>
    <xf numFmtId="168" fontId="1" fillId="22" borderId="13" xfId="0" applyNumberFormat="1" applyFont="1" applyFill="1" applyBorder="1" applyAlignment="1">
      <alignment horizontal="right" wrapText="1"/>
    </xf>
    <xf numFmtId="168" fontId="1" fillId="22" borderId="54" xfId="0" applyNumberFormat="1" applyFont="1" applyFill="1" applyBorder="1" applyAlignment="1">
      <alignment horizontal="right" wrapText="1"/>
    </xf>
    <xf numFmtId="168" fontId="3" fillId="0" borderId="13" xfId="0" applyNumberFormat="1" applyFont="1" applyFill="1" applyBorder="1" applyAlignment="1">
      <alignment horizontal="right"/>
    </xf>
    <xf numFmtId="49" fontId="1" fillId="0" borderId="13" xfId="0" applyNumberFormat="1" applyFont="1" applyFill="1" applyBorder="1" applyAlignment="1">
      <alignment horizontal="center"/>
    </xf>
    <xf numFmtId="0" fontId="1" fillId="0" borderId="23" xfId="0" applyNumberFormat="1" applyFont="1" applyFill="1" applyBorder="1" applyAlignment="1">
      <alignment horizontal="center"/>
    </xf>
    <xf numFmtId="168" fontId="1" fillId="0" borderId="23" xfId="0" applyNumberFormat="1" applyFont="1" applyFill="1" applyBorder="1" applyAlignment="1">
      <alignment horizontal="right" wrapText="1"/>
    </xf>
    <xf numFmtId="168" fontId="1" fillId="0" borderId="40" xfId="0" applyNumberFormat="1" applyFont="1" applyFill="1" applyBorder="1" applyAlignment="1">
      <alignment horizontal="right" wrapText="1"/>
    </xf>
    <xf numFmtId="168" fontId="1" fillId="22" borderId="46" xfId="0" applyNumberFormat="1" applyFont="1" applyFill="1" applyBorder="1" applyAlignment="1">
      <alignment horizontal="right"/>
    </xf>
    <xf numFmtId="168" fontId="1" fillId="0" borderId="44" xfId="0" applyNumberFormat="1" applyFont="1" applyFill="1" applyBorder="1" applyAlignment="1">
      <alignment horizontal="right"/>
    </xf>
    <xf numFmtId="49" fontId="1" fillId="0" borderId="21" xfId="0" applyNumberFormat="1" applyFont="1" applyFill="1" applyBorder="1" applyAlignment="1">
      <alignment horizontal="center"/>
    </xf>
    <xf numFmtId="49" fontId="2" fillId="0" borderId="12" xfId="0" applyNumberFormat="1" applyFont="1" applyFill="1" applyBorder="1" applyAlignment="1">
      <alignment horizontal="center" wrapText="1"/>
    </xf>
    <xf numFmtId="0" fontId="1" fillId="0" borderId="53" xfId="0" applyNumberFormat="1" applyFont="1" applyFill="1" applyBorder="1" applyAlignment="1">
      <alignment horizontal="left" wrapText="1"/>
    </xf>
    <xf numFmtId="49" fontId="3" fillId="0" borderId="55" xfId="0" applyNumberFormat="1" applyFont="1" applyFill="1" applyBorder="1" applyAlignment="1">
      <alignment horizontal="left" wrapText="1"/>
    </xf>
    <xf numFmtId="0" fontId="19" fillId="0" borderId="5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9" fillId="0" borderId="49" xfId="0" applyFont="1" applyFill="1" applyBorder="1" applyAlignment="1">
      <alignment horizontal="left" vertical="center" wrapText="1"/>
    </xf>
    <xf numFmtId="168" fontId="1" fillId="22" borderId="23" xfId="0" applyNumberFormat="1" applyFont="1" applyFill="1" applyBorder="1" applyAlignment="1">
      <alignment horizontal="right"/>
    </xf>
    <xf numFmtId="168" fontId="1" fillId="22" borderId="44" xfId="0" applyNumberFormat="1" applyFont="1" applyFill="1" applyBorder="1" applyAlignment="1">
      <alignment horizontal="right"/>
    </xf>
    <xf numFmtId="0" fontId="6" fillId="0" borderId="17" xfId="0" applyFont="1" applyFill="1" applyBorder="1" applyAlignment="1">
      <alignment horizontal="left" vertical="center" wrapText="1"/>
    </xf>
    <xf numFmtId="0" fontId="6" fillId="0" borderId="55" xfId="0"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0" fontId="1" fillId="0" borderId="31" xfId="0" applyNumberFormat="1" applyFont="1" applyFill="1" applyBorder="1" applyAlignment="1">
      <alignment horizontal="left" wrapText="1"/>
    </xf>
    <xf numFmtId="49" fontId="1" fillId="0" borderId="10" xfId="0" applyNumberFormat="1" applyFont="1" applyFill="1" applyBorder="1" applyAlignment="1">
      <alignment horizontal="center" wrapText="1"/>
    </xf>
    <xf numFmtId="168" fontId="3" fillId="0" borderId="35" xfId="0" applyNumberFormat="1" applyFont="1" applyFill="1" applyBorder="1" applyAlignment="1">
      <alignment horizontal="right"/>
    </xf>
    <xf numFmtId="49" fontId="3" fillId="0" borderId="56" xfId="0" applyNumberFormat="1" applyFont="1" applyFill="1" applyBorder="1" applyAlignment="1">
      <alignment horizontal="center" wrapText="1"/>
    </xf>
    <xf numFmtId="170" fontId="1" fillId="22" borderId="57" xfId="0" applyNumberFormat="1" applyFont="1" applyFill="1" applyBorder="1" applyAlignment="1">
      <alignment horizontal="left" wrapText="1"/>
    </xf>
    <xf numFmtId="49" fontId="1" fillId="22" borderId="56" xfId="0" applyNumberFormat="1" applyFont="1" applyFill="1" applyBorder="1" applyAlignment="1">
      <alignment horizontal="center"/>
    </xf>
    <xf numFmtId="49" fontId="2" fillId="22" borderId="56" xfId="0" applyNumberFormat="1" applyFont="1" applyFill="1" applyBorder="1" applyAlignment="1">
      <alignment horizontal="center"/>
    </xf>
    <xf numFmtId="168" fontId="3" fillId="0" borderId="23" xfId="0" applyNumberFormat="1" applyFont="1" applyFill="1" applyBorder="1" applyAlignment="1">
      <alignment horizontal="right" wrapText="1"/>
    </xf>
    <xf numFmtId="168" fontId="3" fillId="0" borderId="40" xfId="0" applyNumberFormat="1" applyFont="1" applyFill="1" applyBorder="1" applyAlignment="1">
      <alignment horizontal="right" wrapText="1"/>
    </xf>
    <xf numFmtId="0" fontId="1" fillId="0" borderId="50" xfId="0" applyNumberFormat="1" applyFont="1" applyFill="1" applyBorder="1" applyAlignment="1">
      <alignment horizontal="left" wrapText="1"/>
    </xf>
    <xf numFmtId="49" fontId="1" fillId="0" borderId="16" xfId="0" applyNumberFormat="1" applyFont="1" applyFill="1" applyBorder="1" applyAlignment="1">
      <alignment horizontal="center" wrapText="1"/>
    </xf>
    <xf numFmtId="0" fontId="1" fillId="22" borderId="52" xfId="0" applyNumberFormat="1" applyFont="1" applyFill="1" applyBorder="1" applyAlignment="1">
      <alignment horizontal="left" wrapText="1"/>
    </xf>
    <xf numFmtId="49" fontId="1" fillId="22" borderId="11" xfId="0" applyNumberFormat="1" applyFont="1" applyFill="1" applyBorder="1" applyAlignment="1">
      <alignment horizontal="center" wrapText="1"/>
    </xf>
    <xf numFmtId="49" fontId="3" fillId="22" borderId="11" xfId="0" applyNumberFormat="1" applyFont="1" applyFill="1" applyBorder="1" applyAlignment="1">
      <alignment horizontal="center" wrapText="1"/>
    </xf>
    <xf numFmtId="49" fontId="3" fillId="22" borderId="25" xfId="0" applyNumberFormat="1" applyFont="1" applyFill="1" applyBorder="1" applyAlignment="1">
      <alignment horizontal="center" wrapText="1"/>
    </xf>
    <xf numFmtId="168" fontId="1" fillId="22" borderId="11" xfId="0" applyNumberFormat="1" applyFont="1" applyFill="1" applyBorder="1" applyAlignment="1">
      <alignment horizontal="right" wrapText="1"/>
    </xf>
    <xf numFmtId="0" fontId="3" fillId="0" borderId="55" xfId="0" applyNumberFormat="1" applyFont="1" applyFill="1" applyBorder="1" applyAlignment="1">
      <alignment horizontal="left" wrapText="1"/>
    </xf>
    <xf numFmtId="168" fontId="3" fillId="0" borderId="42" xfId="0" applyNumberFormat="1" applyFont="1" applyFill="1" applyBorder="1" applyAlignment="1">
      <alignment horizontal="right" wrapText="1"/>
    </xf>
    <xf numFmtId="0" fontId="1" fillId="4" borderId="48" xfId="0" applyNumberFormat="1" applyFont="1" applyFill="1" applyBorder="1" applyAlignment="1">
      <alignment horizontal="left" wrapText="1"/>
    </xf>
    <xf numFmtId="49" fontId="1" fillId="4" borderId="21" xfId="0" applyNumberFormat="1" applyFont="1" applyFill="1" applyBorder="1" applyAlignment="1">
      <alignment horizontal="center" wrapText="1"/>
    </xf>
    <xf numFmtId="49" fontId="1" fillId="4" borderId="20" xfId="0" applyNumberFormat="1" applyFont="1" applyFill="1" applyBorder="1" applyAlignment="1">
      <alignment horizontal="center" wrapText="1"/>
    </xf>
    <xf numFmtId="168" fontId="1" fillId="4" borderId="21" xfId="0" applyNumberFormat="1" applyFont="1" applyFill="1" applyBorder="1" applyAlignment="1">
      <alignment horizontal="right" wrapText="1"/>
    </xf>
    <xf numFmtId="168" fontId="3" fillId="0" borderId="10" xfId="0" applyNumberFormat="1" applyFont="1" applyFill="1" applyBorder="1" applyAlignment="1">
      <alignment horizontal="right"/>
    </xf>
    <xf numFmtId="49" fontId="2" fillId="22" borderId="20" xfId="0" applyNumberFormat="1" applyFont="1" applyFill="1" applyBorder="1" applyAlignment="1">
      <alignment horizontal="center" wrapText="1"/>
    </xf>
    <xf numFmtId="168" fontId="1" fillId="22" borderId="21" xfId="0" applyNumberFormat="1" applyFont="1" applyFill="1" applyBorder="1" applyAlignment="1">
      <alignment horizontal="right"/>
    </xf>
    <xf numFmtId="0" fontId="19" fillId="0" borderId="49" xfId="0" applyNumberFormat="1" applyFont="1" applyFill="1" applyBorder="1" applyAlignment="1">
      <alignment horizontal="left" vertical="center" wrapText="1"/>
    </xf>
    <xf numFmtId="168" fontId="1" fillId="4" borderId="46" xfId="0" applyNumberFormat="1" applyFont="1" applyFill="1" applyBorder="1" applyAlignment="1">
      <alignment horizontal="right"/>
    </xf>
    <xf numFmtId="49" fontId="3" fillId="0" borderId="12" xfId="0" applyNumberFormat="1" applyFont="1" applyFill="1" applyBorder="1" applyAlignment="1">
      <alignment horizontal="center" wrapText="1"/>
    </xf>
    <xf numFmtId="49" fontId="17" fillId="0" borderId="13" xfId="0" applyNumberFormat="1" applyFont="1" applyFill="1" applyBorder="1" applyAlignment="1">
      <alignment horizontal="center" wrapText="1"/>
    </xf>
    <xf numFmtId="49" fontId="1" fillId="22" borderId="20" xfId="0" applyNumberFormat="1" applyFont="1" applyFill="1" applyBorder="1" applyAlignment="1">
      <alignment horizontal="center" wrapText="1"/>
    </xf>
    <xf numFmtId="49" fontId="1" fillId="4" borderId="12" xfId="0" applyNumberFormat="1" applyFont="1" applyFill="1" applyBorder="1" applyAlignment="1">
      <alignment horizontal="center" wrapText="1"/>
    </xf>
    <xf numFmtId="49" fontId="1" fillId="4" borderId="25" xfId="0" applyNumberFormat="1" applyFont="1" applyFill="1" applyBorder="1" applyAlignment="1">
      <alignment horizontal="center" wrapText="1"/>
    </xf>
    <xf numFmtId="49" fontId="1" fillId="4" borderId="20" xfId="0" applyNumberFormat="1" applyFont="1" applyFill="1" applyBorder="1" applyAlignment="1">
      <alignment horizontal="center" wrapText="1"/>
    </xf>
    <xf numFmtId="49" fontId="1" fillId="22" borderId="12"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9" fontId="1" fillId="0" borderId="22" xfId="0" applyNumberFormat="1" applyFont="1" applyFill="1" applyBorder="1" applyAlignment="1">
      <alignment horizontal="center" wrapText="1"/>
    </xf>
    <xf numFmtId="49" fontId="1" fillId="22" borderId="13" xfId="0" applyNumberFormat="1" applyFont="1" applyFill="1" applyBorder="1" applyAlignment="1">
      <alignment horizontal="center"/>
    </xf>
    <xf numFmtId="49" fontId="6" fillId="0" borderId="13"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170" fontId="1" fillId="0" borderId="43" xfId="0" applyNumberFormat="1" applyFont="1" applyFill="1" applyBorder="1" applyAlignment="1">
      <alignment horizontal="left" wrapText="1"/>
    </xf>
    <xf numFmtId="49" fontId="1" fillId="0" borderId="23" xfId="0" applyNumberFormat="1" applyFont="1" applyFill="1" applyBorder="1" applyAlignment="1">
      <alignment horizontal="center"/>
    </xf>
    <xf numFmtId="49" fontId="2" fillId="0" borderId="23" xfId="0" applyNumberFormat="1" applyFont="1" applyFill="1" applyBorder="1" applyAlignment="1">
      <alignment horizontal="center"/>
    </xf>
    <xf numFmtId="170" fontId="1" fillId="0" borderId="39" xfId="0" applyNumberFormat="1" applyFont="1" applyFill="1" applyBorder="1" applyAlignment="1">
      <alignment horizontal="left" wrapText="1"/>
    </xf>
    <xf numFmtId="168" fontId="1" fillId="0" borderId="54" xfId="0" applyNumberFormat="1" applyFont="1" applyFill="1" applyBorder="1" applyAlignment="1">
      <alignment horizontal="right"/>
    </xf>
    <xf numFmtId="168" fontId="3" fillId="0" borderId="44" xfId="0" applyNumberFormat="1" applyFont="1" applyFill="1" applyBorder="1" applyAlignment="1">
      <alignment horizontal="right" wrapText="1"/>
    </xf>
    <xf numFmtId="49" fontId="1" fillId="0" borderId="49" xfId="0" applyNumberFormat="1" applyFont="1" applyFill="1" applyBorder="1" applyAlignment="1">
      <alignment horizontal="left" wrapText="1"/>
    </xf>
    <xf numFmtId="0" fontId="1" fillId="0" borderId="58" xfId="0" applyNumberFormat="1" applyFont="1" applyFill="1" applyBorder="1" applyAlignment="1">
      <alignment horizontal="left" wrapText="1"/>
    </xf>
    <xf numFmtId="168" fontId="1" fillId="0" borderId="10" xfId="0" applyNumberFormat="1" applyFont="1" applyFill="1" applyBorder="1" applyAlignment="1">
      <alignment horizontal="right" wrapText="1"/>
    </xf>
    <xf numFmtId="49" fontId="19" fillId="0" borderId="11" xfId="0" applyNumberFormat="1" applyFont="1" applyFill="1" applyBorder="1" applyAlignment="1">
      <alignment horizontal="center"/>
    </xf>
    <xf numFmtId="49" fontId="19" fillId="0" borderId="13" xfId="0" applyNumberFormat="1" applyFont="1" applyFill="1" applyBorder="1" applyAlignment="1">
      <alignment horizontal="center" wrapText="1"/>
    </xf>
    <xf numFmtId="49" fontId="38" fillId="22" borderId="59" xfId="0" applyNumberFormat="1" applyFont="1" applyFill="1" applyBorder="1" applyAlignment="1">
      <alignment horizontal="center"/>
    </xf>
    <xf numFmtId="49" fontId="18" fillId="0" borderId="18" xfId="0" applyNumberFormat="1" applyFont="1" applyFill="1" applyBorder="1" applyAlignment="1">
      <alignment horizontal="center" wrapText="1"/>
    </xf>
    <xf numFmtId="49" fontId="19" fillId="0" borderId="0" xfId="0" applyNumberFormat="1" applyFont="1" applyFill="1" applyBorder="1" applyAlignment="1">
      <alignment horizontal="left" wrapText="1"/>
    </xf>
    <xf numFmtId="49" fontId="1" fillId="0" borderId="48" xfId="0" applyNumberFormat="1" applyFont="1" applyFill="1" applyBorder="1" applyAlignment="1">
      <alignment horizontal="left" wrapText="1"/>
    </xf>
    <xf numFmtId="49" fontId="17" fillId="0" borderId="21" xfId="0" applyNumberFormat="1" applyFont="1" applyFill="1" applyBorder="1" applyAlignment="1">
      <alignment horizontal="center"/>
    </xf>
    <xf numFmtId="49" fontId="3" fillId="0" borderId="60" xfId="0" applyNumberFormat="1" applyFont="1" applyFill="1" applyBorder="1" applyAlignment="1">
      <alignment horizontal="center" wrapText="1"/>
    </xf>
    <xf numFmtId="0" fontId="19" fillId="0" borderId="57" xfId="0" applyFont="1" applyFill="1" applyBorder="1" applyAlignment="1">
      <alignment horizontal="left" vertical="center" wrapText="1"/>
    </xf>
    <xf numFmtId="49" fontId="1" fillId="0" borderId="56" xfId="0" applyNumberFormat="1" applyFont="1" applyFill="1" applyBorder="1" applyAlignment="1">
      <alignment horizontal="center" wrapText="1"/>
    </xf>
    <xf numFmtId="168" fontId="1" fillId="0" borderId="56" xfId="0" applyNumberFormat="1" applyFont="1" applyFill="1" applyBorder="1" applyAlignment="1">
      <alignment horizontal="right"/>
    </xf>
    <xf numFmtId="49" fontId="3" fillId="0" borderId="43" xfId="0" applyNumberFormat="1" applyFont="1" applyFill="1" applyBorder="1" applyAlignment="1">
      <alignment horizontal="left" wrapText="1"/>
    </xf>
    <xf numFmtId="49" fontId="3"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49" fontId="17" fillId="0" borderId="59" xfId="0" applyNumberFormat="1" applyFont="1" applyFill="1" applyBorder="1" applyAlignment="1">
      <alignment horizontal="center" wrapText="1"/>
    </xf>
    <xf numFmtId="49" fontId="17" fillId="0" borderId="11" xfId="0" applyNumberFormat="1" applyFont="1" applyFill="1" applyBorder="1" applyAlignment="1">
      <alignment horizontal="center" wrapText="1"/>
    </xf>
    <xf numFmtId="0" fontId="1" fillId="0" borderId="11" xfId="0" applyNumberFormat="1" applyFont="1" applyFill="1" applyBorder="1" applyAlignment="1">
      <alignment horizontal="left" wrapText="1"/>
    </xf>
    <xf numFmtId="49" fontId="3" fillId="0" borderId="42" xfId="0" applyNumberFormat="1" applyFont="1" applyFill="1" applyBorder="1" applyAlignment="1">
      <alignment horizontal="left" wrapText="1"/>
    </xf>
    <xf numFmtId="49" fontId="18" fillId="0" borderId="42" xfId="0" applyNumberFormat="1" applyFont="1" applyFill="1" applyBorder="1" applyAlignment="1">
      <alignment horizontal="center" wrapText="1"/>
    </xf>
    <xf numFmtId="0" fontId="19" fillId="0" borderId="61" xfId="0" applyNumberFormat="1" applyFont="1" applyFill="1" applyBorder="1" applyAlignment="1">
      <alignment horizontal="left" wrapText="1"/>
    </xf>
    <xf numFmtId="49" fontId="6" fillId="0" borderId="62" xfId="0" applyNumberFormat="1" applyFont="1" applyFill="1" applyBorder="1" applyAlignment="1">
      <alignment horizontal="left" wrapText="1"/>
    </xf>
    <xf numFmtId="49" fontId="19" fillId="0" borderId="13" xfId="0" applyNumberFormat="1" applyFont="1" applyFill="1" applyBorder="1" applyAlignment="1">
      <alignment horizontal="center"/>
    </xf>
    <xf numFmtId="49" fontId="17" fillId="0" borderId="13" xfId="0" applyNumberFormat="1" applyFont="1" applyFill="1" applyBorder="1" applyAlignment="1">
      <alignment horizontal="center"/>
    </xf>
    <xf numFmtId="49" fontId="17" fillId="0" borderId="56" xfId="0" applyNumberFormat="1" applyFont="1" applyFill="1" applyBorder="1" applyAlignment="1">
      <alignment horizontal="center" wrapText="1"/>
    </xf>
    <xf numFmtId="49" fontId="18" fillId="0" borderId="18" xfId="0" applyNumberFormat="1" applyFont="1" applyFill="1" applyBorder="1" applyAlignment="1">
      <alignment horizontal="center"/>
    </xf>
    <xf numFmtId="168" fontId="3" fillId="0" borderId="0" xfId="0" applyNumberFormat="1" applyFont="1" applyFill="1" applyBorder="1" applyAlignment="1">
      <alignment horizontal="right"/>
    </xf>
    <xf numFmtId="0" fontId="18" fillId="0" borderId="63" xfId="0" applyFont="1" applyFill="1" applyBorder="1" applyAlignment="1">
      <alignment horizontal="left" vertical="center" wrapText="1"/>
    </xf>
    <xf numFmtId="168" fontId="1" fillId="0" borderId="0" xfId="0" applyNumberFormat="1" applyFont="1" applyFill="1" applyBorder="1" applyAlignment="1">
      <alignment horizontal="right"/>
    </xf>
    <xf numFmtId="0" fontId="4" fillId="0" borderId="0" xfId="0" applyFont="1" applyFill="1" applyAlignment="1">
      <alignment horizontal="right"/>
    </xf>
    <xf numFmtId="0" fontId="5" fillId="0" borderId="0" xfId="0" applyFont="1" applyFill="1" applyAlignment="1">
      <alignment horizontal="center"/>
    </xf>
    <xf numFmtId="0" fontId="5" fillId="0" borderId="0" xfId="0" applyFont="1" applyFill="1" applyAlignment="1">
      <alignment horizontal="center" wrapText="1"/>
    </xf>
    <xf numFmtId="0" fontId="4" fillId="0" borderId="0" xfId="0" applyFont="1" applyFill="1" applyAlignment="1">
      <alignment horizontal="center"/>
    </xf>
    <xf numFmtId="49" fontId="3" fillId="0" borderId="64" xfId="0" applyNumberFormat="1" applyFont="1" applyFill="1" applyBorder="1" applyAlignment="1">
      <alignment horizontal="center" wrapText="1"/>
    </xf>
    <xf numFmtId="0" fontId="19" fillId="0" borderId="65"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230</xdr:row>
      <xdr:rowOff>0</xdr:rowOff>
    </xdr:from>
    <xdr:to>
      <xdr:col>6</xdr:col>
      <xdr:colOff>0</xdr:colOff>
      <xdr:row>230</xdr:row>
      <xdr:rowOff>0</xdr:rowOff>
    </xdr:to>
    <xdr:sp>
      <xdr:nvSpPr>
        <xdr:cNvPr id="1" name="7740"/>
        <xdr:cNvSpPr>
          <a:spLocks/>
        </xdr:cNvSpPr>
      </xdr:nvSpPr>
      <xdr:spPr>
        <a:xfrm>
          <a:off x="9525" y="87010875"/>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230</xdr:row>
      <xdr:rowOff>0</xdr:rowOff>
    </xdr:from>
    <xdr:to>
      <xdr:col>6</xdr:col>
      <xdr:colOff>0</xdr:colOff>
      <xdr:row>230</xdr:row>
      <xdr:rowOff>0</xdr:rowOff>
    </xdr:to>
    <xdr:sp>
      <xdr:nvSpPr>
        <xdr:cNvPr id="2" name="7741"/>
        <xdr:cNvSpPr>
          <a:spLocks/>
        </xdr:cNvSpPr>
      </xdr:nvSpPr>
      <xdr:spPr>
        <a:xfrm>
          <a:off x="11391900" y="870108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3" name="7742"/>
        <xdr:cNvSpPr>
          <a:spLocks/>
        </xdr:cNvSpPr>
      </xdr:nvSpPr>
      <xdr:spPr>
        <a:xfrm>
          <a:off x="11391900" y="870108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4" name="7743"/>
        <xdr:cNvSpPr>
          <a:spLocks/>
        </xdr:cNvSpPr>
      </xdr:nvSpPr>
      <xdr:spPr>
        <a:xfrm>
          <a:off x="11391900" y="870108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230</xdr:row>
      <xdr:rowOff>0</xdr:rowOff>
    </xdr:from>
    <xdr:to>
      <xdr:col>6</xdr:col>
      <xdr:colOff>0</xdr:colOff>
      <xdr:row>230</xdr:row>
      <xdr:rowOff>0</xdr:rowOff>
    </xdr:to>
    <xdr:sp>
      <xdr:nvSpPr>
        <xdr:cNvPr id="5" name="7744"/>
        <xdr:cNvSpPr>
          <a:spLocks/>
        </xdr:cNvSpPr>
      </xdr:nvSpPr>
      <xdr:spPr>
        <a:xfrm>
          <a:off x="11391900" y="870108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220</xdr:row>
      <xdr:rowOff>0</xdr:rowOff>
    </xdr:from>
    <xdr:to>
      <xdr:col>8</xdr:col>
      <xdr:colOff>0</xdr:colOff>
      <xdr:row>220</xdr:row>
      <xdr:rowOff>0</xdr:rowOff>
    </xdr:to>
    <xdr:sp>
      <xdr:nvSpPr>
        <xdr:cNvPr id="6" name="7745"/>
        <xdr:cNvSpPr>
          <a:spLocks/>
        </xdr:cNvSpPr>
      </xdr:nvSpPr>
      <xdr:spPr>
        <a:xfrm>
          <a:off x="11391900" y="8317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220</xdr:row>
      <xdr:rowOff>0</xdr:rowOff>
    </xdr:from>
    <xdr:to>
      <xdr:col>8</xdr:col>
      <xdr:colOff>0</xdr:colOff>
      <xdr:row>220</xdr:row>
      <xdr:rowOff>0</xdr:rowOff>
    </xdr:to>
    <xdr:sp>
      <xdr:nvSpPr>
        <xdr:cNvPr id="7" name="7746"/>
        <xdr:cNvSpPr>
          <a:spLocks/>
        </xdr:cNvSpPr>
      </xdr:nvSpPr>
      <xdr:spPr>
        <a:xfrm>
          <a:off x="11391900" y="8317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8" name="7741"/>
        <xdr:cNvSpPr>
          <a:spLocks/>
        </xdr:cNvSpPr>
      </xdr:nvSpPr>
      <xdr:spPr>
        <a:xfrm>
          <a:off x="11391900" y="870108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9" name="7743"/>
        <xdr:cNvSpPr>
          <a:spLocks/>
        </xdr:cNvSpPr>
      </xdr:nvSpPr>
      <xdr:spPr>
        <a:xfrm>
          <a:off x="11391900" y="870108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220</xdr:row>
      <xdr:rowOff>0</xdr:rowOff>
    </xdr:from>
    <xdr:to>
      <xdr:col>8</xdr:col>
      <xdr:colOff>0</xdr:colOff>
      <xdr:row>220</xdr:row>
      <xdr:rowOff>0</xdr:rowOff>
    </xdr:to>
    <xdr:sp>
      <xdr:nvSpPr>
        <xdr:cNvPr id="10" name="7745"/>
        <xdr:cNvSpPr>
          <a:spLocks/>
        </xdr:cNvSpPr>
      </xdr:nvSpPr>
      <xdr:spPr>
        <a:xfrm>
          <a:off x="11391900" y="8317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11" name="7741"/>
        <xdr:cNvSpPr>
          <a:spLocks/>
        </xdr:cNvSpPr>
      </xdr:nvSpPr>
      <xdr:spPr>
        <a:xfrm>
          <a:off x="11391900" y="870108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6</xdr:col>
      <xdr:colOff>0</xdr:colOff>
      <xdr:row>230</xdr:row>
      <xdr:rowOff>0</xdr:rowOff>
    </xdr:from>
    <xdr:to>
      <xdr:col>6</xdr:col>
      <xdr:colOff>0</xdr:colOff>
      <xdr:row>230</xdr:row>
      <xdr:rowOff>0</xdr:rowOff>
    </xdr:to>
    <xdr:sp>
      <xdr:nvSpPr>
        <xdr:cNvPr id="12" name="7743"/>
        <xdr:cNvSpPr>
          <a:spLocks/>
        </xdr:cNvSpPr>
      </xdr:nvSpPr>
      <xdr:spPr>
        <a:xfrm>
          <a:off x="11391900" y="870108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220</xdr:row>
      <xdr:rowOff>0</xdr:rowOff>
    </xdr:from>
    <xdr:to>
      <xdr:col>8</xdr:col>
      <xdr:colOff>0</xdr:colOff>
      <xdr:row>220</xdr:row>
      <xdr:rowOff>0</xdr:rowOff>
    </xdr:to>
    <xdr:sp>
      <xdr:nvSpPr>
        <xdr:cNvPr id="13" name="7745"/>
        <xdr:cNvSpPr>
          <a:spLocks/>
        </xdr:cNvSpPr>
      </xdr:nvSpPr>
      <xdr:spPr>
        <a:xfrm>
          <a:off x="11391900" y="8317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45"/>
  <sheetViews>
    <sheetView showGridLines="0" tabSelected="1" zoomScaleSheetLayoutView="70" zoomScalePageLayoutView="0" workbookViewId="0" topLeftCell="A1">
      <selection activeCell="J7" sqref="J7"/>
    </sheetView>
  </sheetViews>
  <sheetFormatPr defaultColWidth="9.00390625" defaultRowHeight="12.75"/>
  <cols>
    <col min="1" max="1" width="81.00390625" style="0"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spans="1:8" ht="18.75">
      <c r="A1" s="254" t="s">
        <v>153</v>
      </c>
      <c r="B1" s="254"/>
      <c r="C1" s="254"/>
      <c r="D1" s="254"/>
      <c r="E1" s="254"/>
      <c r="F1" s="254"/>
      <c r="G1" s="254"/>
      <c r="H1" s="254"/>
    </row>
    <row r="2" spans="1:8" ht="18.75">
      <c r="A2" s="254" t="s">
        <v>163</v>
      </c>
      <c r="B2" s="254"/>
      <c r="C2" s="254"/>
      <c r="D2" s="254"/>
      <c r="E2" s="254"/>
      <c r="F2" s="254"/>
      <c r="G2" s="254"/>
      <c r="H2" s="254"/>
    </row>
    <row r="3" spans="1:8" ht="18.75">
      <c r="A3" s="254" t="s">
        <v>191</v>
      </c>
      <c r="B3" s="254"/>
      <c r="C3" s="254"/>
      <c r="D3" s="254"/>
      <c r="E3" s="254"/>
      <c r="F3" s="254"/>
      <c r="G3" s="254"/>
      <c r="H3" s="254"/>
    </row>
    <row r="4" spans="1:8" ht="18.75">
      <c r="A4" s="254" t="s">
        <v>314</v>
      </c>
      <c r="B4" s="254"/>
      <c r="C4" s="254"/>
      <c r="D4" s="254"/>
      <c r="E4" s="254"/>
      <c r="F4" s="254"/>
      <c r="G4" s="254"/>
      <c r="H4" s="254"/>
    </row>
    <row r="5" spans="1:8" ht="18.75">
      <c r="A5" s="254" t="s">
        <v>168</v>
      </c>
      <c r="B5" s="254"/>
      <c r="C5" s="254"/>
      <c r="D5" s="254"/>
      <c r="E5" s="254"/>
      <c r="F5" s="254"/>
      <c r="G5" s="254"/>
      <c r="H5" s="254"/>
    </row>
    <row r="6" spans="1:8" ht="11.25" customHeight="1">
      <c r="A6" s="257"/>
      <c r="B6" s="257"/>
      <c r="C6" s="257"/>
      <c r="D6" s="257"/>
      <c r="E6" s="257"/>
      <c r="F6" s="257"/>
      <c r="G6" s="257"/>
      <c r="H6" s="257"/>
    </row>
    <row r="7" spans="1:8" ht="66.75" customHeight="1">
      <c r="A7" s="256" t="s">
        <v>169</v>
      </c>
      <c r="B7" s="256"/>
      <c r="C7" s="256"/>
      <c r="D7" s="256"/>
      <c r="E7" s="255"/>
      <c r="F7" s="255"/>
      <c r="G7" s="255"/>
      <c r="H7" s="255"/>
    </row>
    <row r="8" spans="1:8" ht="20.25">
      <c r="A8" s="255" t="s">
        <v>195</v>
      </c>
      <c r="B8" s="255"/>
      <c r="C8" s="255"/>
      <c r="D8" s="255"/>
      <c r="E8" s="255"/>
      <c r="F8" s="255"/>
      <c r="G8" s="255"/>
      <c r="H8" s="255"/>
    </row>
    <row r="9" spans="1:8" ht="21" customHeight="1">
      <c r="A9" s="255" t="s">
        <v>149</v>
      </c>
      <c r="B9" s="255"/>
      <c r="C9" s="255"/>
      <c r="D9" s="255"/>
      <c r="E9" s="255"/>
      <c r="F9" s="255"/>
      <c r="G9" s="255"/>
      <c r="H9" s="255"/>
    </row>
    <row r="10" spans="1:8" ht="13.5" customHeight="1" thickBot="1">
      <c r="A10" s="1"/>
      <c r="B10" s="1"/>
      <c r="C10" s="1"/>
      <c r="D10" s="1"/>
      <c r="E10" s="1"/>
      <c r="F10" s="1"/>
      <c r="G10" s="1"/>
      <c r="H10" s="1"/>
    </row>
    <row r="11" spans="1:8" ht="72" customHeight="1" thickTop="1">
      <c r="A11" s="62" t="s">
        <v>164</v>
      </c>
      <c r="B11" s="62" t="s">
        <v>151</v>
      </c>
      <c r="C11" s="62" t="s">
        <v>152</v>
      </c>
      <c r="D11" s="62" t="s">
        <v>46</v>
      </c>
      <c r="E11" s="62" t="s">
        <v>47</v>
      </c>
      <c r="F11" s="142" t="s">
        <v>146</v>
      </c>
      <c r="G11" s="59" t="s">
        <v>145</v>
      </c>
      <c r="H11" s="59" t="s">
        <v>146</v>
      </c>
    </row>
    <row r="12" spans="1:8" ht="13.5" thickBot="1">
      <c r="A12" s="60">
        <v>1</v>
      </c>
      <c r="B12" s="60">
        <v>2</v>
      </c>
      <c r="C12" s="60">
        <v>3</v>
      </c>
      <c r="D12" s="60">
        <v>4</v>
      </c>
      <c r="E12" s="60">
        <v>5</v>
      </c>
      <c r="F12" s="61">
        <v>6</v>
      </c>
      <c r="G12" s="61">
        <v>6</v>
      </c>
      <c r="H12" s="61">
        <v>7</v>
      </c>
    </row>
    <row r="13" spans="1:8" ht="48" thickTop="1">
      <c r="A13" s="96" t="s">
        <v>199</v>
      </c>
      <c r="B13" s="41" t="s">
        <v>125</v>
      </c>
      <c r="C13" s="41"/>
      <c r="D13" s="41"/>
      <c r="E13" s="40"/>
      <c r="F13" s="37">
        <f>F14+F20+F35+F62+F76</f>
        <v>94496.7</v>
      </c>
      <c r="G13" s="37" t="e">
        <f>#REF!+G20+#REF!+#REF!+#REF!+#REF!+#REF!+#REF!</f>
        <v>#REF!</v>
      </c>
      <c r="H13" s="37" t="e">
        <f>#REF!+H20+#REF!+#REF!+#REF!+#REF!+#REF!+#REF!</f>
        <v>#REF!</v>
      </c>
    </row>
    <row r="14" spans="1:8" ht="47.25">
      <c r="A14" s="110" t="s">
        <v>129</v>
      </c>
      <c r="B14" s="71" t="s">
        <v>45</v>
      </c>
      <c r="C14" s="71"/>
      <c r="D14" s="205"/>
      <c r="E14" s="199"/>
      <c r="F14" s="200">
        <f>F16+F18</f>
        <v>6844.5</v>
      </c>
      <c r="G14" s="70"/>
      <c r="H14" s="70"/>
    </row>
    <row r="15" spans="1:8" ht="29.25" customHeight="1">
      <c r="A15" s="152" t="s">
        <v>123</v>
      </c>
      <c r="B15" s="18" t="s">
        <v>124</v>
      </c>
      <c r="C15" s="18"/>
      <c r="D15" s="212"/>
      <c r="E15" s="17"/>
      <c r="F15" s="19">
        <f>F16+F18</f>
        <v>6844.5</v>
      </c>
      <c r="G15" s="70"/>
      <c r="H15" s="70"/>
    </row>
    <row r="16" spans="1:8" ht="35.25" customHeight="1">
      <c r="A16" s="106" t="s">
        <v>128</v>
      </c>
      <c r="B16" s="177" t="s">
        <v>126</v>
      </c>
      <c r="C16" s="48"/>
      <c r="D16" s="100"/>
      <c r="E16" s="100"/>
      <c r="F16" s="24">
        <f>F17</f>
        <v>4011.3</v>
      </c>
      <c r="G16" s="70"/>
      <c r="H16" s="70"/>
    </row>
    <row r="17" spans="1:8" ht="15.75">
      <c r="A17" s="12" t="s">
        <v>180</v>
      </c>
      <c r="B17" s="179" t="s">
        <v>126</v>
      </c>
      <c r="C17" s="13" t="s">
        <v>171</v>
      </c>
      <c r="D17" s="13" t="s">
        <v>48</v>
      </c>
      <c r="E17" s="13" t="s">
        <v>49</v>
      </c>
      <c r="F17" s="14">
        <v>4011.3</v>
      </c>
      <c r="G17" s="70"/>
      <c r="H17" s="70"/>
    </row>
    <row r="18" spans="1:8" ht="31.5" customHeight="1">
      <c r="A18" s="120" t="s">
        <v>130</v>
      </c>
      <c r="B18" s="226" t="s">
        <v>127</v>
      </c>
      <c r="C18" s="143"/>
      <c r="D18" s="143"/>
      <c r="E18" s="5"/>
      <c r="F18" s="7">
        <f>SUM(F19:F19)</f>
        <v>2833.2</v>
      </c>
      <c r="G18" s="70"/>
      <c r="H18" s="70"/>
    </row>
    <row r="19" spans="1:8" ht="15.75">
      <c r="A19" s="12" t="s">
        <v>180</v>
      </c>
      <c r="B19" s="13" t="s">
        <v>127</v>
      </c>
      <c r="C19" s="13" t="s">
        <v>171</v>
      </c>
      <c r="D19" s="13" t="s">
        <v>48</v>
      </c>
      <c r="E19" s="13" t="s">
        <v>49</v>
      </c>
      <c r="F19" s="14">
        <v>2833.2</v>
      </c>
      <c r="G19" s="70"/>
      <c r="H19" s="70"/>
    </row>
    <row r="20" spans="1:8" ht="30" customHeight="1">
      <c r="A20" s="99" t="s">
        <v>133</v>
      </c>
      <c r="B20" s="228" t="s">
        <v>134</v>
      </c>
      <c r="C20" s="65"/>
      <c r="D20" s="150"/>
      <c r="E20" s="66"/>
      <c r="F20" s="33">
        <f>F21+F32</f>
        <v>40006.50000000001</v>
      </c>
      <c r="G20" s="33" t="e">
        <f>G22+G24+G26+G33+#REF!+#REF!+#REF!+#REF!+#REF!+#REF!</f>
        <v>#REF!</v>
      </c>
      <c r="H20" s="33" t="e">
        <f>H22+H24+H26+H33+#REF!+#REF!+#REF!+#REF!+#REF!+#REF!</f>
        <v>#REF!</v>
      </c>
    </row>
    <row r="21" spans="1:8" ht="35.25" customHeight="1">
      <c r="A21" s="223" t="s">
        <v>131</v>
      </c>
      <c r="B21" s="247" t="s">
        <v>135</v>
      </c>
      <c r="C21" s="143"/>
      <c r="D21" s="143"/>
      <c r="E21" s="5"/>
      <c r="F21" s="7">
        <f>F22+F24+F26+F28+F30</f>
        <v>36914.50000000001</v>
      </c>
      <c r="G21" s="33"/>
      <c r="H21" s="151"/>
    </row>
    <row r="22" spans="1:8" ht="18" customHeight="1">
      <c r="A22" s="120" t="s">
        <v>132</v>
      </c>
      <c r="B22" s="227" t="s">
        <v>135</v>
      </c>
      <c r="C22" s="143"/>
      <c r="D22" s="143"/>
      <c r="E22" s="5"/>
      <c r="F22" s="7">
        <f>F23</f>
        <v>13086</v>
      </c>
      <c r="G22" s="7">
        <f>G23</f>
        <v>17322.86</v>
      </c>
      <c r="H22" s="67">
        <f>H23</f>
        <v>19280.4</v>
      </c>
    </row>
    <row r="23" spans="1:8" ht="30">
      <c r="A23" s="43" t="s">
        <v>179</v>
      </c>
      <c r="B23" s="145" t="s">
        <v>135</v>
      </c>
      <c r="C23" s="16" t="s">
        <v>172</v>
      </c>
      <c r="D23" s="16" t="s">
        <v>50</v>
      </c>
      <c r="E23" s="13" t="s">
        <v>53</v>
      </c>
      <c r="F23" s="14">
        <f>15386-2300</f>
        <v>13086</v>
      </c>
      <c r="G23" s="14">
        <v>17322.86</v>
      </c>
      <c r="H23" s="32">
        <v>19280.4</v>
      </c>
    </row>
    <row r="24" spans="1:8" ht="15.75" customHeight="1">
      <c r="A24" s="120" t="s">
        <v>136</v>
      </c>
      <c r="B24" s="146" t="s">
        <v>137</v>
      </c>
      <c r="C24" s="143"/>
      <c r="D24" s="143"/>
      <c r="E24" s="5"/>
      <c r="F24" s="7">
        <f>SUM(F25:F25)</f>
        <v>8753.6</v>
      </c>
      <c r="G24" s="7">
        <f>SUM(G25:G25)</f>
        <v>37340.600000000006</v>
      </c>
      <c r="H24" s="67">
        <f>SUM(H25:H25)</f>
        <v>38616.100000000006</v>
      </c>
    </row>
    <row r="25" spans="1:8" ht="30">
      <c r="A25" s="144" t="s">
        <v>179</v>
      </c>
      <c r="B25" s="145" t="s">
        <v>137</v>
      </c>
      <c r="C25" s="9" t="s">
        <v>172</v>
      </c>
      <c r="D25" s="9" t="s">
        <v>50</v>
      </c>
      <c r="E25" s="10" t="s">
        <v>53</v>
      </c>
      <c r="F25" s="11">
        <v>8753.6</v>
      </c>
      <c r="G25" s="11">
        <f>33817.3+3523.3</f>
        <v>37340.600000000006</v>
      </c>
      <c r="H25" s="31">
        <f>35092.8+3523.3</f>
        <v>38616.100000000006</v>
      </c>
    </row>
    <row r="26" spans="1:8" ht="22.5" customHeight="1">
      <c r="A26" s="120" t="s">
        <v>139</v>
      </c>
      <c r="B26" s="6" t="s">
        <v>138</v>
      </c>
      <c r="C26" s="143"/>
      <c r="D26" s="143"/>
      <c r="E26" s="5"/>
      <c r="F26" s="7">
        <f>SUM(F27:F27)</f>
        <v>11812.2</v>
      </c>
      <c r="G26" s="7">
        <f>SUM(G27:G27)</f>
        <v>84.5</v>
      </c>
      <c r="H26" s="67">
        <f>SUM(H27:H27)</f>
        <v>85.4</v>
      </c>
    </row>
    <row r="27" spans="1:8" ht="34.5" customHeight="1">
      <c r="A27" s="144" t="s">
        <v>179</v>
      </c>
      <c r="B27" s="10" t="s">
        <v>138</v>
      </c>
      <c r="C27" s="9" t="s">
        <v>172</v>
      </c>
      <c r="D27" s="9" t="s">
        <v>50</v>
      </c>
      <c r="E27" s="10" t="s">
        <v>53</v>
      </c>
      <c r="F27" s="11">
        <f>12812.2-1000</f>
        <v>11812.2</v>
      </c>
      <c r="G27" s="11">
        <f>74.5+10</f>
        <v>84.5</v>
      </c>
      <c r="H27" s="31">
        <f>75.4+10</f>
        <v>85.4</v>
      </c>
    </row>
    <row r="28" spans="1:8" ht="34.5" customHeight="1">
      <c r="A28" s="245" t="s">
        <v>140</v>
      </c>
      <c r="B28" s="248" t="s">
        <v>141</v>
      </c>
      <c r="C28" s="203"/>
      <c r="D28" s="203"/>
      <c r="E28" s="203"/>
      <c r="F28" s="7">
        <f>F29</f>
        <v>234.9</v>
      </c>
      <c r="G28" s="101"/>
      <c r="H28" s="102"/>
    </row>
    <row r="29" spans="1:8" ht="28.5" customHeight="1">
      <c r="A29" s="246" t="s">
        <v>179</v>
      </c>
      <c r="B29" s="250" t="s">
        <v>141</v>
      </c>
      <c r="C29" s="16" t="s">
        <v>172</v>
      </c>
      <c r="D29" s="16" t="s">
        <v>50</v>
      </c>
      <c r="E29" s="16" t="s">
        <v>53</v>
      </c>
      <c r="F29" s="14">
        <v>234.9</v>
      </c>
      <c r="G29" s="101"/>
      <c r="H29" s="102"/>
    </row>
    <row r="30" spans="1:8" ht="28.5" customHeight="1">
      <c r="A30" s="245" t="s">
        <v>140</v>
      </c>
      <c r="B30" s="204" t="s">
        <v>142</v>
      </c>
      <c r="C30" s="203"/>
      <c r="D30" s="203"/>
      <c r="E30" s="203"/>
      <c r="F30" s="7">
        <f>F31</f>
        <v>3027.8</v>
      </c>
      <c r="G30" s="101"/>
      <c r="H30" s="102"/>
    </row>
    <row r="31" spans="1:8" ht="28.5" customHeight="1">
      <c r="A31" s="246" t="s">
        <v>179</v>
      </c>
      <c r="B31" s="229" t="s">
        <v>142</v>
      </c>
      <c r="C31" s="16" t="s">
        <v>172</v>
      </c>
      <c r="D31" s="16" t="s">
        <v>50</v>
      </c>
      <c r="E31" s="16" t="s">
        <v>53</v>
      </c>
      <c r="F31" s="14">
        <v>3027.8</v>
      </c>
      <c r="G31" s="101"/>
      <c r="H31" s="102"/>
    </row>
    <row r="32" spans="1:8" ht="28.5" customHeight="1">
      <c r="A32" s="230" t="s">
        <v>206</v>
      </c>
      <c r="B32" s="249" t="s">
        <v>208</v>
      </c>
      <c r="C32" s="100"/>
      <c r="D32" s="100"/>
      <c r="E32" s="100"/>
      <c r="F32" s="24">
        <f>F33</f>
        <v>3092</v>
      </c>
      <c r="G32" s="101"/>
      <c r="H32" s="102"/>
    </row>
    <row r="33" spans="1:8" ht="29.25" customHeight="1">
      <c r="A33" s="120" t="s">
        <v>207</v>
      </c>
      <c r="B33" s="204" t="s">
        <v>209</v>
      </c>
      <c r="C33" s="143"/>
      <c r="D33" s="143"/>
      <c r="E33" s="5"/>
      <c r="F33" s="7">
        <f>SUM(F34:F34)</f>
        <v>3092</v>
      </c>
      <c r="G33" s="7">
        <f>SUM(G34:G34)</f>
        <v>1287.8</v>
      </c>
      <c r="H33" s="67">
        <f>SUM(H34:H34)</f>
        <v>1433.3</v>
      </c>
    </row>
    <row r="34" spans="1:8" ht="32.25" customHeight="1">
      <c r="A34" s="43" t="s">
        <v>179</v>
      </c>
      <c r="B34" s="229" t="s">
        <v>209</v>
      </c>
      <c r="C34" s="16" t="s">
        <v>172</v>
      </c>
      <c r="D34" s="16" t="s">
        <v>48</v>
      </c>
      <c r="E34" s="13" t="s">
        <v>51</v>
      </c>
      <c r="F34" s="14">
        <v>3092</v>
      </c>
      <c r="G34" s="27">
        <v>1287.8</v>
      </c>
      <c r="H34" s="30">
        <v>1433.3</v>
      </c>
    </row>
    <row r="35" spans="1:8" ht="50.25" customHeight="1">
      <c r="A35" s="110" t="s">
        <v>210</v>
      </c>
      <c r="B35" s="149" t="s">
        <v>211</v>
      </c>
      <c r="C35" s="150"/>
      <c r="D35" s="150"/>
      <c r="E35" s="66"/>
      <c r="F35" s="33">
        <f>F36+F41+F54+F57</f>
        <v>23427.5</v>
      </c>
      <c r="G35" s="33"/>
      <c r="H35" s="151"/>
    </row>
    <row r="36" spans="1:8" ht="33" customHeight="1">
      <c r="A36" s="152" t="s">
        <v>212</v>
      </c>
      <c r="B36" s="146" t="s">
        <v>213</v>
      </c>
      <c r="C36" s="143"/>
      <c r="D36" s="143"/>
      <c r="E36" s="5"/>
      <c r="F36" s="7">
        <f>F37+F39</f>
        <v>3580.6</v>
      </c>
      <c r="G36" s="33"/>
      <c r="H36" s="151"/>
    </row>
    <row r="37" spans="1:8" ht="15.75" customHeight="1">
      <c r="A37" s="98" t="s">
        <v>110</v>
      </c>
      <c r="B37" s="146" t="s">
        <v>214</v>
      </c>
      <c r="C37" s="6"/>
      <c r="D37" s="143"/>
      <c r="E37" s="5"/>
      <c r="F37" s="7">
        <f>SUM(F38:F38)</f>
        <v>2690</v>
      </c>
      <c r="G37" s="33"/>
      <c r="H37" s="151"/>
    </row>
    <row r="38" spans="1:8" ht="33" customHeight="1">
      <c r="A38" s="103" t="s">
        <v>179</v>
      </c>
      <c r="B38" s="145" t="s">
        <v>214</v>
      </c>
      <c r="C38" s="104" t="s">
        <v>172</v>
      </c>
      <c r="D38" s="117" t="s">
        <v>48</v>
      </c>
      <c r="E38" s="117" t="s">
        <v>49</v>
      </c>
      <c r="F38" s="105">
        <v>2690</v>
      </c>
      <c r="G38" s="33"/>
      <c r="H38" s="151"/>
    </row>
    <row r="39" spans="1:8" ht="45.75" customHeight="1">
      <c r="A39" s="120" t="s">
        <v>215</v>
      </c>
      <c r="B39" s="146" t="s">
        <v>216</v>
      </c>
      <c r="C39" s="143"/>
      <c r="D39" s="143"/>
      <c r="E39" s="5"/>
      <c r="F39" s="7">
        <f>SUM(F40:F40)</f>
        <v>890.6</v>
      </c>
      <c r="G39" s="33"/>
      <c r="H39" s="151"/>
    </row>
    <row r="40" spans="1:8" ht="33" customHeight="1">
      <c r="A40" s="167" t="s">
        <v>194</v>
      </c>
      <c r="B40" s="148" t="s">
        <v>216</v>
      </c>
      <c r="C40" s="117" t="s">
        <v>172</v>
      </c>
      <c r="D40" s="117" t="s">
        <v>48</v>
      </c>
      <c r="E40" s="104" t="s">
        <v>49</v>
      </c>
      <c r="F40" s="105">
        <v>890.6</v>
      </c>
      <c r="G40" s="33"/>
      <c r="H40" s="151"/>
    </row>
    <row r="41" spans="1:8" ht="31.5" customHeight="1">
      <c r="A41" s="231" t="s">
        <v>217</v>
      </c>
      <c r="B41" s="232" t="s">
        <v>218</v>
      </c>
      <c r="C41" s="154"/>
      <c r="D41" s="154"/>
      <c r="E41" s="154"/>
      <c r="F41" s="19">
        <f>F42+F44+F46+F48+F50+F52</f>
        <v>11986.400000000001</v>
      </c>
      <c r="G41" s="33"/>
      <c r="H41" s="151"/>
    </row>
    <row r="42" spans="1:8" ht="63.75" customHeight="1">
      <c r="A42" s="166" t="s">
        <v>219</v>
      </c>
      <c r="B42" s="147" t="s">
        <v>220</v>
      </c>
      <c r="C42" s="100"/>
      <c r="D42" s="100"/>
      <c r="E42" s="100"/>
      <c r="F42" s="24">
        <f>F43</f>
        <v>300</v>
      </c>
      <c r="G42" s="33"/>
      <c r="H42" s="151"/>
    </row>
    <row r="43" spans="1:8" ht="47.25" customHeight="1">
      <c r="A43" s="167" t="s">
        <v>143</v>
      </c>
      <c r="B43" s="148" t="s">
        <v>220</v>
      </c>
      <c r="C43" s="13" t="s">
        <v>155</v>
      </c>
      <c r="D43" s="16" t="s">
        <v>48</v>
      </c>
      <c r="E43" s="16" t="s">
        <v>52</v>
      </c>
      <c r="F43" s="14">
        <v>300</v>
      </c>
      <c r="G43" s="33"/>
      <c r="H43" s="151"/>
    </row>
    <row r="44" spans="1:8" ht="45" customHeight="1">
      <c r="A44" s="168" t="s">
        <v>221</v>
      </c>
      <c r="B44" s="146" t="s">
        <v>222</v>
      </c>
      <c r="C44" s="100"/>
      <c r="D44" s="100"/>
      <c r="E44" s="100"/>
      <c r="F44" s="24">
        <f>F45</f>
        <v>3300</v>
      </c>
      <c r="G44" s="33"/>
      <c r="H44" s="151"/>
    </row>
    <row r="45" spans="1:8" ht="53.25" customHeight="1">
      <c r="A45" s="169" t="s">
        <v>143</v>
      </c>
      <c r="B45" s="145" t="s">
        <v>222</v>
      </c>
      <c r="C45" s="16" t="s">
        <v>155</v>
      </c>
      <c r="D45" s="16" t="s">
        <v>48</v>
      </c>
      <c r="E45" s="16" t="s">
        <v>52</v>
      </c>
      <c r="F45" s="14">
        <v>3300</v>
      </c>
      <c r="G45" s="33"/>
      <c r="H45" s="151"/>
    </row>
    <row r="46" spans="1:8" ht="15" customHeight="1">
      <c r="A46" s="98" t="s">
        <v>224</v>
      </c>
      <c r="B46" s="6" t="s">
        <v>225</v>
      </c>
      <c r="C46" s="6"/>
      <c r="D46" s="143"/>
      <c r="E46" s="5"/>
      <c r="F46" s="7">
        <f>SUM(F47:F47)</f>
        <v>2810.1</v>
      </c>
      <c r="G46" s="33"/>
      <c r="H46" s="151"/>
    </row>
    <row r="47" spans="1:8" ht="36" customHeight="1">
      <c r="A47" s="12" t="s">
        <v>161</v>
      </c>
      <c r="B47" s="13" t="s">
        <v>225</v>
      </c>
      <c r="C47" s="13" t="s">
        <v>172</v>
      </c>
      <c r="D47" s="13" t="s">
        <v>48</v>
      </c>
      <c r="E47" s="13" t="s">
        <v>52</v>
      </c>
      <c r="F47" s="14">
        <v>2810.1</v>
      </c>
      <c r="G47" s="33"/>
      <c r="H47" s="151"/>
    </row>
    <row r="48" spans="1:8" ht="31.5" customHeight="1">
      <c r="A48" s="201" t="s">
        <v>226</v>
      </c>
      <c r="B48" s="23" t="s">
        <v>228</v>
      </c>
      <c r="C48" s="48"/>
      <c r="D48" s="100"/>
      <c r="E48" s="100"/>
      <c r="F48" s="24">
        <f>F49</f>
        <v>2376.3</v>
      </c>
      <c r="G48" s="33"/>
      <c r="H48" s="151"/>
    </row>
    <row r="49" spans="1:8" ht="20.25" customHeight="1">
      <c r="A49" s="173" t="s">
        <v>180</v>
      </c>
      <c r="B49" s="13" t="s">
        <v>228</v>
      </c>
      <c r="C49" s="13" t="s">
        <v>171</v>
      </c>
      <c r="D49" s="16" t="s">
        <v>48</v>
      </c>
      <c r="E49" s="16" t="s">
        <v>52</v>
      </c>
      <c r="F49" s="14">
        <v>2376.3</v>
      </c>
      <c r="G49" s="171"/>
      <c r="H49" s="172"/>
    </row>
    <row r="50" spans="1:8" ht="47.25" customHeight="1">
      <c r="A50" s="170" t="s">
        <v>227</v>
      </c>
      <c r="B50" s="23" t="s">
        <v>229</v>
      </c>
      <c r="C50" s="48"/>
      <c r="D50" s="100"/>
      <c r="E50" s="100"/>
      <c r="F50" s="24">
        <f>F51</f>
        <v>3000</v>
      </c>
      <c r="G50" s="101"/>
      <c r="H50" s="102"/>
    </row>
    <row r="51" spans="1:8" ht="20.25" customHeight="1">
      <c r="A51" s="169" t="s">
        <v>181</v>
      </c>
      <c r="B51" s="13" t="s">
        <v>229</v>
      </c>
      <c r="C51" s="13" t="s">
        <v>171</v>
      </c>
      <c r="D51" s="16" t="s">
        <v>48</v>
      </c>
      <c r="E51" s="16" t="s">
        <v>52</v>
      </c>
      <c r="F51" s="14">
        <v>3000</v>
      </c>
      <c r="G51" s="101"/>
      <c r="H51" s="102"/>
    </row>
    <row r="52" spans="1:8" ht="45" customHeight="1">
      <c r="A52" s="170" t="s">
        <v>230</v>
      </c>
      <c r="B52" s="23" t="s">
        <v>231</v>
      </c>
      <c r="C52" s="48"/>
      <c r="D52" s="100"/>
      <c r="E52" s="100"/>
      <c r="F52" s="24">
        <f>F53</f>
        <v>200</v>
      </c>
      <c r="G52" s="101"/>
      <c r="H52" s="102"/>
    </row>
    <row r="53" spans="1:8" ht="21" customHeight="1">
      <c r="A53" s="173" t="s">
        <v>180</v>
      </c>
      <c r="B53" s="13" t="s">
        <v>231</v>
      </c>
      <c r="C53" s="13" t="s">
        <v>171</v>
      </c>
      <c r="D53" s="16" t="s">
        <v>48</v>
      </c>
      <c r="E53" s="16" t="s">
        <v>52</v>
      </c>
      <c r="F53" s="14">
        <v>200</v>
      </c>
      <c r="G53" s="101"/>
      <c r="H53" s="102"/>
    </row>
    <row r="54" spans="1:8" ht="31.5" customHeight="1">
      <c r="A54" s="234" t="s">
        <v>232</v>
      </c>
      <c r="B54" s="235" t="s">
        <v>233</v>
      </c>
      <c r="C54" s="179"/>
      <c r="D54" s="233"/>
      <c r="E54" s="233"/>
      <c r="F54" s="236">
        <f>F55</f>
        <v>600</v>
      </c>
      <c r="G54" s="101"/>
      <c r="H54" s="102"/>
    </row>
    <row r="55" spans="1:8" ht="31.5" customHeight="1">
      <c r="A55" s="106" t="s">
        <v>193</v>
      </c>
      <c r="B55" s="23" t="s">
        <v>234</v>
      </c>
      <c r="C55" s="48"/>
      <c r="D55" s="100"/>
      <c r="E55" s="100"/>
      <c r="F55" s="24">
        <f>F56</f>
        <v>600</v>
      </c>
      <c r="G55" s="101"/>
      <c r="H55" s="102"/>
    </row>
    <row r="56" spans="1:8" ht="31.5" customHeight="1">
      <c r="A56" s="8" t="s">
        <v>179</v>
      </c>
      <c r="B56" s="10" t="s">
        <v>234</v>
      </c>
      <c r="C56" s="10" t="s">
        <v>172</v>
      </c>
      <c r="D56" s="9" t="s">
        <v>48</v>
      </c>
      <c r="E56" s="9" t="s">
        <v>51</v>
      </c>
      <c r="F56" s="11">
        <v>600</v>
      </c>
      <c r="G56" s="101"/>
      <c r="H56" s="102"/>
    </row>
    <row r="57" spans="1:8" ht="31.5" customHeight="1">
      <c r="A57" s="137" t="s">
        <v>235</v>
      </c>
      <c r="B57" s="23" t="s">
        <v>236</v>
      </c>
      <c r="C57" s="48"/>
      <c r="D57" s="100"/>
      <c r="E57" s="100"/>
      <c r="F57" s="24">
        <f>F58</f>
        <v>7260.5</v>
      </c>
      <c r="G57" s="101"/>
      <c r="H57" s="102"/>
    </row>
    <row r="58" spans="1:8" ht="33" customHeight="1">
      <c r="A58" s="152" t="s">
        <v>223</v>
      </c>
      <c r="B58" s="18" t="s">
        <v>237</v>
      </c>
      <c r="C58" s="153"/>
      <c r="D58" s="154"/>
      <c r="E58" s="154"/>
      <c r="F58" s="19">
        <f>SUM(F59:F61)</f>
        <v>7260.5</v>
      </c>
      <c r="G58" s="7" t="e">
        <f>SUM(#REF!)</f>
        <v>#REF!</v>
      </c>
      <c r="H58" s="67" t="e">
        <f>SUM(#REF!)</f>
        <v>#REF!</v>
      </c>
    </row>
    <row r="59" spans="1:8" ht="22.5" customHeight="1">
      <c r="A59" s="175" t="s">
        <v>192</v>
      </c>
      <c r="B59" s="15" t="s">
        <v>237</v>
      </c>
      <c r="C59" s="15" t="s">
        <v>173</v>
      </c>
      <c r="D59" s="15" t="s">
        <v>48</v>
      </c>
      <c r="E59" s="15" t="s">
        <v>48</v>
      </c>
      <c r="F59" s="27">
        <v>5857.2</v>
      </c>
      <c r="G59" s="101"/>
      <c r="H59" s="102"/>
    </row>
    <row r="60" spans="1:8" ht="34.5" customHeight="1">
      <c r="A60" s="8" t="s">
        <v>179</v>
      </c>
      <c r="B60" s="10" t="s">
        <v>237</v>
      </c>
      <c r="C60" s="10" t="s">
        <v>172</v>
      </c>
      <c r="D60" s="10" t="s">
        <v>48</v>
      </c>
      <c r="E60" s="10" t="s">
        <v>48</v>
      </c>
      <c r="F60" s="11">
        <v>1258.3</v>
      </c>
      <c r="G60" s="101"/>
      <c r="H60" s="102"/>
    </row>
    <row r="61" spans="1:8" ht="15">
      <c r="A61" s="43" t="s">
        <v>182</v>
      </c>
      <c r="B61" s="13" t="s">
        <v>238</v>
      </c>
      <c r="C61" s="13" t="s">
        <v>175</v>
      </c>
      <c r="D61" s="13" t="s">
        <v>48</v>
      </c>
      <c r="E61" s="13" t="s">
        <v>48</v>
      </c>
      <c r="F61" s="14">
        <v>145</v>
      </c>
      <c r="G61" s="14">
        <v>150</v>
      </c>
      <c r="H61" s="32">
        <v>150</v>
      </c>
    </row>
    <row r="62" spans="1:8" ht="25.5" customHeight="1">
      <c r="A62" s="97" t="s">
        <v>240</v>
      </c>
      <c r="B62" s="65" t="s">
        <v>239</v>
      </c>
      <c r="C62" s="65"/>
      <c r="D62" s="150"/>
      <c r="E62" s="66"/>
      <c r="F62" s="33">
        <f>F63</f>
        <v>23968.2</v>
      </c>
      <c r="G62" s="155"/>
      <c r="H62" s="156"/>
    </row>
    <row r="63" spans="1:8" ht="33" customHeight="1">
      <c r="A63" s="98" t="s">
        <v>241</v>
      </c>
      <c r="B63" s="6" t="s">
        <v>242</v>
      </c>
      <c r="C63" s="6"/>
      <c r="D63" s="143"/>
      <c r="E63" s="5"/>
      <c r="F63" s="7">
        <f>F64+F66+F68+F70+F72+F74</f>
        <v>23968.2</v>
      </c>
      <c r="G63" s="155"/>
      <c r="H63" s="156"/>
    </row>
    <row r="64" spans="1:8" ht="31.5" customHeight="1">
      <c r="A64" s="98" t="s">
        <v>256</v>
      </c>
      <c r="B64" s="6" t="s">
        <v>243</v>
      </c>
      <c r="C64" s="6"/>
      <c r="D64" s="143"/>
      <c r="E64" s="5"/>
      <c r="F64" s="7">
        <f>SUM(F65:F65)</f>
        <v>3000.6</v>
      </c>
      <c r="G64" s="155"/>
      <c r="H64" s="156"/>
    </row>
    <row r="65" spans="1:8" ht="45.75" customHeight="1">
      <c r="A65" s="12" t="s">
        <v>143</v>
      </c>
      <c r="B65" s="13" t="s">
        <v>244</v>
      </c>
      <c r="C65" s="13" t="s">
        <v>155</v>
      </c>
      <c r="D65" s="13" t="s">
        <v>48</v>
      </c>
      <c r="E65" s="13" t="s">
        <v>51</v>
      </c>
      <c r="F65" s="14">
        <v>3000.6</v>
      </c>
      <c r="G65" s="155"/>
      <c r="H65" s="156"/>
    </row>
    <row r="66" spans="1:8" ht="18" customHeight="1">
      <c r="A66" s="98" t="s">
        <v>245</v>
      </c>
      <c r="B66" s="6" t="s">
        <v>246</v>
      </c>
      <c r="C66" s="6"/>
      <c r="D66" s="143"/>
      <c r="E66" s="5"/>
      <c r="F66" s="7">
        <f>SUM(F67:F67)</f>
        <v>7671.8</v>
      </c>
      <c r="G66" s="7">
        <f>SUM(G67:G67)</f>
        <v>0</v>
      </c>
      <c r="H66" s="67">
        <f>SUM(H67:H67)</f>
        <v>0</v>
      </c>
    </row>
    <row r="67" spans="1:8" ht="30.75" customHeight="1">
      <c r="A67" s="12" t="s">
        <v>161</v>
      </c>
      <c r="B67" s="13" t="s">
        <v>246</v>
      </c>
      <c r="C67" s="13" t="s">
        <v>172</v>
      </c>
      <c r="D67" s="13" t="s">
        <v>48</v>
      </c>
      <c r="E67" s="13" t="s">
        <v>51</v>
      </c>
      <c r="F67" s="14">
        <v>7671.8</v>
      </c>
      <c r="G67" s="27">
        <v>0</v>
      </c>
      <c r="H67" s="30">
        <v>0</v>
      </c>
    </row>
    <row r="68" spans="1:8" ht="30" customHeight="1">
      <c r="A68" s="98" t="s">
        <v>247</v>
      </c>
      <c r="B68" s="6" t="s">
        <v>248</v>
      </c>
      <c r="C68" s="6"/>
      <c r="D68" s="143"/>
      <c r="E68" s="5"/>
      <c r="F68" s="7">
        <f>F69</f>
        <v>9546.1</v>
      </c>
      <c r="G68" s="157"/>
      <c r="H68" s="178"/>
    </row>
    <row r="69" spans="1:8" ht="30.75" customHeight="1">
      <c r="A69" s="12" t="s">
        <v>179</v>
      </c>
      <c r="B69" s="13" t="s">
        <v>248</v>
      </c>
      <c r="C69" s="13" t="s">
        <v>172</v>
      </c>
      <c r="D69" s="13" t="s">
        <v>48</v>
      </c>
      <c r="E69" s="13" t="s">
        <v>51</v>
      </c>
      <c r="F69" s="14">
        <v>9546.1</v>
      </c>
      <c r="G69" s="157"/>
      <c r="H69" s="178"/>
    </row>
    <row r="70" spans="1:8" ht="28.5" customHeight="1">
      <c r="A70" s="98" t="s">
        <v>249</v>
      </c>
      <c r="B70" s="6" t="s">
        <v>250</v>
      </c>
      <c r="C70" s="6"/>
      <c r="D70" s="143"/>
      <c r="E70" s="5"/>
      <c r="F70" s="7">
        <f>SUM(F71:F71)</f>
        <v>149.7</v>
      </c>
      <c r="G70" s="157"/>
      <c r="H70" s="178"/>
    </row>
    <row r="71" spans="1:8" ht="31.5" customHeight="1">
      <c r="A71" s="12" t="s">
        <v>179</v>
      </c>
      <c r="B71" s="13" t="s">
        <v>250</v>
      </c>
      <c r="C71" s="13" t="s">
        <v>172</v>
      </c>
      <c r="D71" s="13" t="s">
        <v>48</v>
      </c>
      <c r="E71" s="13" t="s">
        <v>51</v>
      </c>
      <c r="F71" s="14">
        <v>149.7</v>
      </c>
      <c r="G71" s="157"/>
      <c r="H71" s="178"/>
    </row>
    <row r="72" spans="1:8" ht="39" customHeight="1">
      <c r="A72" s="98" t="s">
        <v>251</v>
      </c>
      <c r="B72" s="6" t="s">
        <v>252</v>
      </c>
      <c r="C72" s="6"/>
      <c r="D72" s="143"/>
      <c r="E72" s="5"/>
      <c r="F72" s="7">
        <f>SUM(F73:F73)</f>
        <v>600</v>
      </c>
      <c r="G72" s="7">
        <f>SUM(G73:G73)</f>
        <v>395</v>
      </c>
      <c r="H72" s="67">
        <f>SUM(H73:H73)</f>
        <v>395</v>
      </c>
    </row>
    <row r="73" spans="1:8" ht="28.5" customHeight="1">
      <c r="A73" s="12" t="s">
        <v>179</v>
      </c>
      <c r="B73" s="13" t="s">
        <v>252</v>
      </c>
      <c r="C73" s="13" t="s">
        <v>172</v>
      </c>
      <c r="D73" s="13" t="s">
        <v>48</v>
      </c>
      <c r="E73" s="13" t="s">
        <v>51</v>
      </c>
      <c r="F73" s="14">
        <v>600</v>
      </c>
      <c r="G73" s="27">
        <v>395</v>
      </c>
      <c r="H73" s="30">
        <v>395</v>
      </c>
    </row>
    <row r="74" spans="1:8" ht="33" customHeight="1">
      <c r="A74" s="98" t="s">
        <v>254</v>
      </c>
      <c r="B74" s="6" t="s">
        <v>253</v>
      </c>
      <c r="C74" s="6"/>
      <c r="D74" s="143"/>
      <c r="E74" s="5"/>
      <c r="F74" s="7">
        <f>SUM(F75:F75)</f>
        <v>3000</v>
      </c>
      <c r="G74" s="33">
        <f>G75</f>
        <v>24589.2</v>
      </c>
      <c r="H74" s="64">
        <f>H75</f>
        <v>24589.2</v>
      </c>
    </row>
    <row r="75" spans="1:8" ht="34.5" customHeight="1">
      <c r="A75" s="12" t="s">
        <v>179</v>
      </c>
      <c r="B75" s="13" t="s">
        <v>253</v>
      </c>
      <c r="C75" s="13" t="s">
        <v>172</v>
      </c>
      <c r="D75" s="13" t="s">
        <v>48</v>
      </c>
      <c r="E75" s="13" t="s">
        <v>51</v>
      </c>
      <c r="F75" s="14">
        <v>3000</v>
      </c>
      <c r="G75" s="7">
        <f>SUM(G77:G77)</f>
        <v>24589.2</v>
      </c>
      <c r="H75" s="67">
        <f>SUM(H77:H77)</f>
        <v>24589.2</v>
      </c>
    </row>
    <row r="76" spans="1:8" ht="34.5" customHeight="1">
      <c r="A76" s="97" t="s">
        <v>255</v>
      </c>
      <c r="B76" s="65" t="s">
        <v>260</v>
      </c>
      <c r="C76" s="65"/>
      <c r="D76" s="150"/>
      <c r="E76" s="66"/>
      <c r="F76" s="33">
        <f>F77</f>
        <v>250</v>
      </c>
      <c r="G76" s="24"/>
      <c r="H76" s="107"/>
    </row>
    <row r="77" spans="1:8" ht="47.25" customHeight="1">
      <c r="A77" s="98" t="s">
        <v>258</v>
      </c>
      <c r="B77" s="6" t="s">
        <v>259</v>
      </c>
      <c r="C77" s="6"/>
      <c r="D77" s="143"/>
      <c r="E77" s="5"/>
      <c r="F77" s="7">
        <f>F78</f>
        <v>250</v>
      </c>
      <c r="G77" s="11">
        <v>24589.2</v>
      </c>
      <c r="H77" s="31">
        <v>24589.2</v>
      </c>
    </row>
    <row r="78" spans="1:8" ht="33" customHeight="1">
      <c r="A78" s="98" t="s">
        <v>257</v>
      </c>
      <c r="B78" s="6" t="s">
        <v>261</v>
      </c>
      <c r="C78" s="6"/>
      <c r="D78" s="143"/>
      <c r="E78" s="5"/>
      <c r="F78" s="7">
        <f>F79</f>
        <v>250</v>
      </c>
      <c r="G78" s="101"/>
      <c r="H78" s="108"/>
    </row>
    <row r="79" spans="1:8" ht="17.25" customHeight="1">
      <c r="A79" s="47" t="s">
        <v>180</v>
      </c>
      <c r="B79" s="13" t="s">
        <v>261</v>
      </c>
      <c r="C79" s="13" t="s">
        <v>171</v>
      </c>
      <c r="D79" s="16" t="s">
        <v>48</v>
      </c>
      <c r="E79" s="16" t="s">
        <v>49</v>
      </c>
      <c r="F79" s="14">
        <v>250</v>
      </c>
      <c r="G79" s="101"/>
      <c r="H79" s="108"/>
    </row>
    <row r="80" spans="1:8" ht="30" customHeight="1">
      <c r="A80" s="109" t="s">
        <v>150</v>
      </c>
      <c r="B80" s="133" t="s">
        <v>268</v>
      </c>
      <c r="C80" s="80"/>
      <c r="D80" s="80"/>
      <c r="E80" s="79"/>
      <c r="F80" s="70">
        <f>F81+F89+F95+F102+F108</f>
        <v>27579.8</v>
      </c>
      <c r="G80" s="101"/>
      <c r="H80" s="108"/>
    </row>
    <row r="81" spans="1:8" ht="28.5" customHeight="1">
      <c r="A81" s="110" t="s">
        <v>269</v>
      </c>
      <c r="B81" s="131" t="s">
        <v>267</v>
      </c>
      <c r="C81" s="82"/>
      <c r="D81" s="82"/>
      <c r="E81" s="81"/>
      <c r="F81" s="63">
        <f>F82</f>
        <v>710</v>
      </c>
      <c r="G81" s="101"/>
      <c r="H81" s="108"/>
    </row>
    <row r="82" spans="1:8" ht="33" customHeight="1">
      <c r="A82" s="98" t="s">
        <v>265</v>
      </c>
      <c r="B82" s="158" t="s">
        <v>266</v>
      </c>
      <c r="C82" s="215"/>
      <c r="D82" s="216"/>
      <c r="E82" s="5"/>
      <c r="F82" s="83">
        <f>F83+F85+F87</f>
        <v>710</v>
      </c>
      <c r="G82" s="101"/>
      <c r="H82" s="108"/>
    </row>
    <row r="83" spans="1:8" ht="33" customHeight="1">
      <c r="A83" s="98" t="s">
        <v>262</v>
      </c>
      <c r="B83" s="6" t="s">
        <v>271</v>
      </c>
      <c r="C83" s="6"/>
      <c r="D83" s="143"/>
      <c r="E83" s="5"/>
      <c r="F83" s="7">
        <f>SUM(F84:F84)</f>
        <v>10</v>
      </c>
      <c r="G83" s="7">
        <f>SUM(G85:G85)</f>
        <v>0</v>
      </c>
      <c r="H83" s="67">
        <f>SUM(H85:H85)</f>
        <v>0</v>
      </c>
    </row>
    <row r="84" spans="1:8" ht="29.25" customHeight="1">
      <c r="A84" s="12" t="s">
        <v>179</v>
      </c>
      <c r="B84" s="13" t="s">
        <v>271</v>
      </c>
      <c r="C84" s="13" t="s">
        <v>172</v>
      </c>
      <c r="D84" s="13" t="s">
        <v>54</v>
      </c>
      <c r="E84" s="13" t="s">
        <v>50</v>
      </c>
      <c r="F84" s="14">
        <v>10</v>
      </c>
      <c r="G84" s="24"/>
      <c r="H84" s="107"/>
    </row>
    <row r="85" spans="1:8" ht="18" customHeight="1">
      <c r="A85" s="98" t="s">
        <v>263</v>
      </c>
      <c r="B85" s="6" t="s">
        <v>272</v>
      </c>
      <c r="C85" s="6"/>
      <c r="D85" s="143"/>
      <c r="E85" s="5"/>
      <c r="F85" s="7">
        <f>SUM(F86:F86)</f>
        <v>500</v>
      </c>
      <c r="G85" s="14">
        <v>0</v>
      </c>
      <c r="H85" s="32">
        <v>0</v>
      </c>
    </row>
    <row r="86" spans="1:8" ht="20.25" customHeight="1">
      <c r="A86" s="12" t="s">
        <v>187</v>
      </c>
      <c r="B86" s="13" t="s">
        <v>273</v>
      </c>
      <c r="C86" s="13" t="s">
        <v>176</v>
      </c>
      <c r="D86" s="13" t="s">
        <v>54</v>
      </c>
      <c r="E86" s="13" t="s">
        <v>50</v>
      </c>
      <c r="F86" s="14">
        <v>500</v>
      </c>
      <c r="G86" s="63" t="e">
        <f>G87+#REF!+#REF!+#REF!+#REF!+#REF!</f>
        <v>#REF!</v>
      </c>
      <c r="H86" s="63" t="e">
        <f>H87+#REF!+#REF!+#REF!+#REF!+#REF!</f>
        <v>#REF!</v>
      </c>
    </row>
    <row r="87" spans="1:8" ht="15.75" customHeight="1">
      <c r="A87" s="135" t="s">
        <v>264</v>
      </c>
      <c r="B87" s="6" t="s">
        <v>274</v>
      </c>
      <c r="C87" s="29"/>
      <c r="D87" s="29"/>
      <c r="E87" s="29"/>
      <c r="F87" s="7">
        <f>F88</f>
        <v>200</v>
      </c>
      <c r="G87" s="7">
        <f>G88</f>
        <v>540</v>
      </c>
      <c r="H87" s="67">
        <f>H88</f>
        <v>540</v>
      </c>
    </row>
    <row r="88" spans="1:8" ht="32.25" customHeight="1">
      <c r="A88" s="12" t="s">
        <v>179</v>
      </c>
      <c r="B88" s="13" t="s">
        <v>274</v>
      </c>
      <c r="C88" s="13" t="s">
        <v>172</v>
      </c>
      <c r="D88" s="13" t="s">
        <v>54</v>
      </c>
      <c r="E88" s="13" t="s">
        <v>50</v>
      </c>
      <c r="F88" s="14">
        <v>200</v>
      </c>
      <c r="G88" s="14">
        <v>540</v>
      </c>
      <c r="H88" s="32">
        <v>540</v>
      </c>
    </row>
    <row r="89" spans="1:8" ht="15.75">
      <c r="A89" s="180" t="s">
        <v>270</v>
      </c>
      <c r="B89" s="181" t="s">
        <v>275</v>
      </c>
      <c r="C89" s="182"/>
      <c r="D89" s="182"/>
      <c r="E89" s="182"/>
      <c r="F89" s="171">
        <f>F90</f>
        <v>900</v>
      </c>
      <c r="G89" s="14">
        <v>0</v>
      </c>
      <c r="H89" s="32">
        <v>0</v>
      </c>
    </row>
    <row r="90" spans="1:8" ht="31.5">
      <c r="A90" s="217" t="s">
        <v>276</v>
      </c>
      <c r="B90" s="218" t="s">
        <v>277</v>
      </c>
      <c r="C90" s="219"/>
      <c r="D90" s="219"/>
      <c r="E90" s="219"/>
      <c r="F90" s="19">
        <f>F91+F93</f>
        <v>900</v>
      </c>
      <c r="G90" s="101"/>
      <c r="H90" s="102"/>
    </row>
    <row r="91" spans="1:8" ht="43.5" customHeight="1">
      <c r="A91" s="98" t="s">
        <v>278</v>
      </c>
      <c r="B91" s="158" t="s">
        <v>279</v>
      </c>
      <c r="C91" s="57"/>
      <c r="D91" s="57"/>
      <c r="E91" s="56"/>
      <c r="F91" s="7">
        <f>SUM(F92:F92)</f>
        <v>600</v>
      </c>
      <c r="G91" s="33" t="e">
        <f>G92+G100+G102</f>
        <v>#REF!</v>
      </c>
      <c r="H91" s="64" t="e">
        <f>H92+H100+H102</f>
        <v>#REF!</v>
      </c>
    </row>
    <row r="92" spans="1:8" ht="33" customHeight="1">
      <c r="A92" s="12" t="s">
        <v>179</v>
      </c>
      <c r="B92" s="55" t="s">
        <v>279</v>
      </c>
      <c r="C92" s="54" t="s">
        <v>172</v>
      </c>
      <c r="D92" s="54" t="s">
        <v>55</v>
      </c>
      <c r="E92" s="54" t="s">
        <v>55</v>
      </c>
      <c r="F92" s="14">
        <v>600</v>
      </c>
      <c r="G92" s="7">
        <f>SUM(G95:G98)</f>
        <v>944.4</v>
      </c>
      <c r="H92" s="67">
        <f>SUM(H95:H98)</f>
        <v>944.4</v>
      </c>
    </row>
    <row r="93" spans="1:8" ht="17.25" customHeight="1">
      <c r="A93" s="106" t="s">
        <v>264</v>
      </c>
      <c r="B93" s="159" t="s">
        <v>280</v>
      </c>
      <c r="C93" s="113"/>
      <c r="D93" s="113"/>
      <c r="E93" s="112"/>
      <c r="F93" s="24">
        <f>F94</f>
        <v>300</v>
      </c>
      <c r="G93" s="7"/>
      <c r="H93" s="67"/>
    </row>
    <row r="94" spans="1:8" ht="21" customHeight="1">
      <c r="A94" s="12" t="s">
        <v>188</v>
      </c>
      <c r="B94" s="55" t="s">
        <v>280</v>
      </c>
      <c r="C94" s="54" t="s">
        <v>176</v>
      </c>
      <c r="D94" s="54" t="s">
        <v>55</v>
      </c>
      <c r="E94" s="54" t="s">
        <v>55</v>
      </c>
      <c r="F94" s="11">
        <v>300</v>
      </c>
      <c r="G94" s="7"/>
      <c r="H94" s="67"/>
    </row>
    <row r="95" spans="1:8" ht="32.25" customHeight="1">
      <c r="A95" s="111" t="s">
        <v>281</v>
      </c>
      <c r="B95" s="131" t="s">
        <v>282</v>
      </c>
      <c r="C95" s="78"/>
      <c r="D95" s="78"/>
      <c r="E95" s="78"/>
      <c r="F95" s="33">
        <f>F97+F100</f>
        <v>3497.5</v>
      </c>
      <c r="G95" s="27">
        <v>439.9</v>
      </c>
      <c r="H95" s="30">
        <v>439.9</v>
      </c>
    </row>
    <row r="96" spans="1:8" ht="31.5" customHeight="1">
      <c r="A96" s="220" t="s">
        <v>283</v>
      </c>
      <c r="B96" s="158" t="s">
        <v>44</v>
      </c>
      <c r="C96" s="56"/>
      <c r="D96" s="56"/>
      <c r="E96" s="56"/>
      <c r="F96" s="7">
        <f>F97</f>
        <v>500</v>
      </c>
      <c r="G96" s="101"/>
      <c r="H96" s="102"/>
    </row>
    <row r="97" spans="1:8" ht="18.75" customHeight="1">
      <c r="A97" s="98" t="s">
        <v>263</v>
      </c>
      <c r="B97" s="158" t="s">
        <v>284</v>
      </c>
      <c r="C97" s="57"/>
      <c r="D97" s="57"/>
      <c r="E97" s="56"/>
      <c r="F97" s="7">
        <f>SUM(F98:F98)</f>
        <v>500</v>
      </c>
      <c r="G97" s="101"/>
      <c r="H97" s="102"/>
    </row>
    <row r="98" spans="1:8" ht="18" customHeight="1">
      <c r="A98" s="12" t="s">
        <v>188</v>
      </c>
      <c r="B98" s="55" t="s">
        <v>284</v>
      </c>
      <c r="C98" s="54" t="s">
        <v>176</v>
      </c>
      <c r="D98" s="54" t="s">
        <v>56</v>
      </c>
      <c r="E98" s="54" t="s">
        <v>52</v>
      </c>
      <c r="F98" s="14">
        <v>500</v>
      </c>
      <c r="G98" s="14">
        <v>504.5</v>
      </c>
      <c r="H98" s="32">
        <v>504.5</v>
      </c>
    </row>
    <row r="99" spans="1:8" ht="18" customHeight="1">
      <c r="A99" s="136" t="s">
        <v>287</v>
      </c>
      <c r="B99" s="239" t="s">
        <v>288</v>
      </c>
      <c r="C99" s="238"/>
      <c r="D99" s="238"/>
      <c r="E99" s="238"/>
      <c r="F99" s="19">
        <f>F100</f>
        <v>2997.5</v>
      </c>
      <c r="G99" s="101"/>
      <c r="H99" s="102"/>
    </row>
    <row r="100" spans="1:8" ht="21.75" customHeight="1">
      <c r="A100" s="106" t="s">
        <v>285</v>
      </c>
      <c r="B100" s="218" t="s">
        <v>289</v>
      </c>
      <c r="C100" s="113"/>
      <c r="D100" s="113"/>
      <c r="E100" s="113"/>
      <c r="F100" s="24">
        <f>F101</f>
        <v>2997.5</v>
      </c>
      <c r="G100" s="7">
        <f>G101</f>
        <v>25</v>
      </c>
      <c r="H100" s="67">
        <f>H101</f>
        <v>25</v>
      </c>
    </row>
    <row r="101" spans="1:8" ht="18.75" customHeight="1">
      <c r="A101" s="12" t="s">
        <v>180</v>
      </c>
      <c r="B101" s="55" t="s">
        <v>289</v>
      </c>
      <c r="C101" s="54" t="s">
        <v>171</v>
      </c>
      <c r="D101" s="54" t="s">
        <v>56</v>
      </c>
      <c r="E101" s="54" t="s">
        <v>48</v>
      </c>
      <c r="F101" s="14">
        <v>2997.5</v>
      </c>
      <c r="G101" s="14">
        <v>25</v>
      </c>
      <c r="H101" s="32">
        <v>25</v>
      </c>
    </row>
    <row r="102" spans="1:8" ht="36" customHeight="1">
      <c r="A102" s="110" t="s">
        <v>286</v>
      </c>
      <c r="B102" s="71" t="s">
        <v>298</v>
      </c>
      <c r="C102" s="82"/>
      <c r="D102" s="82"/>
      <c r="E102" s="81"/>
      <c r="F102" s="63">
        <f>F103</f>
        <v>3120</v>
      </c>
      <c r="G102" s="7" t="e">
        <f>#REF!</f>
        <v>#REF!</v>
      </c>
      <c r="H102" s="67" t="e">
        <f>#REF!</f>
        <v>#REF!</v>
      </c>
    </row>
    <row r="103" spans="1:8" ht="21.75" customHeight="1">
      <c r="A103" s="98" t="s">
        <v>290</v>
      </c>
      <c r="B103" s="6" t="s">
        <v>291</v>
      </c>
      <c r="C103" s="215"/>
      <c r="D103" s="216"/>
      <c r="E103" s="5"/>
      <c r="F103" s="83">
        <f>F104+F106</f>
        <v>3120</v>
      </c>
      <c r="G103" s="7"/>
      <c r="H103" s="221"/>
    </row>
    <row r="104" spans="1:8" ht="33.75" customHeight="1">
      <c r="A104" s="98" t="s">
        <v>293</v>
      </c>
      <c r="B104" s="6" t="s">
        <v>292</v>
      </c>
      <c r="C104" s="6"/>
      <c r="D104" s="143"/>
      <c r="E104" s="5"/>
      <c r="F104" s="7">
        <f>F105</f>
        <v>2568</v>
      </c>
      <c r="G104" s="7" t="e">
        <f>SUM(#REF!)</f>
        <v>#REF!</v>
      </c>
      <c r="H104" s="7" t="e">
        <f>SUM(#REF!)</f>
        <v>#REF!</v>
      </c>
    </row>
    <row r="105" spans="1:8" ht="15.75" customHeight="1">
      <c r="A105" s="12" t="s">
        <v>188</v>
      </c>
      <c r="B105" s="13" t="s">
        <v>292</v>
      </c>
      <c r="C105" s="13" t="s">
        <v>176</v>
      </c>
      <c r="D105" s="13" t="s">
        <v>57</v>
      </c>
      <c r="E105" s="13" t="s">
        <v>52</v>
      </c>
      <c r="F105" s="14">
        <v>2568</v>
      </c>
      <c r="G105" s="7"/>
      <c r="H105" s="114"/>
    </row>
    <row r="106" spans="1:8" ht="15.75" customHeight="1">
      <c r="A106" s="98" t="s">
        <v>293</v>
      </c>
      <c r="B106" s="6" t="s">
        <v>313</v>
      </c>
      <c r="C106" s="6"/>
      <c r="D106" s="143"/>
      <c r="E106" s="5"/>
      <c r="F106" s="7">
        <f>F107</f>
        <v>552</v>
      </c>
      <c r="G106" s="24"/>
      <c r="H106" s="253"/>
    </row>
    <row r="107" spans="1:8" ht="15.75" customHeight="1">
      <c r="A107" s="12" t="s">
        <v>188</v>
      </c>
      <c r="B107" s="13" t="s">
        <v>313</v>
      </c>
      <c r="C107" s="13" t="s">
        <v>176</v>
      </c>
      <c r="D107" s="13" t="s">
        <v>57</v>
      </c>
      <c r="E107" s="13" t="s">
        <v>52</v>
      </c>
      <c r="F107" s="14">
        <v>552</v>
      </c>
      <c r="G107" s="24"/>
      <c r="H107" s="253"/>
    </row>
    <row r="108" spans="1:11" ht="33" customHeight="1">
      <c r="A108" s="99" t="s">
        <v>294</v>
      </c>
      <c r="B108" s="65" t="s">
        <v>295</v>
      </c>
      <c r="C108" s="65"/>
      <c r="D108" s="150"/>
      <c r="E108" s="66"/>
      <c r="F108" s="33">
        <f>F110+F114+F118+F116</f>
        <v>19352.3</v>
      </c>
      <c r="G108" s="160"/>
      <c r="H108" s="161"/>
      <c r="K108" s="1"/>
    </row>
    <row r="109" spans="1:8" ht="30.75" customHeight="1">
      <c r="A109" s="135" t="s">
        <v>296</v>
      </c>
      <c r="B109" s="6" t="s">
        <v>297</v>
      </c>
      <c r="C109" s="6"/>
      <c r="D109" s="143"/>
      <c r="E109" s="5"/>
      <c r="F109" s="7"/>
      <c r="G109" s="90">
        <f>6087.1-100</f>
        <v>5987.1</v>
      </c>
      <c r="H109" s="91">
        <f>6087.1-100</f>
        <v>5987.1</v>
      </c>
    </row>
    <row r="110" spans="1:8" ht="31.5" customHeight="1">
      <c r="A110" s="98" t="s">
        <v>10</v>
      </c>
      <c r="B110" s="6" t="s">
        <v>299</v>
      </c>
      <c r="C110" s="6"/>
      <c r="D110" s="143"/>
      <c r="E110" s="5"/>
      <c r="F110" s="7">
        <f>SUM(F111:F113)</f>
        <v>4204.2</v>
      </c>
      <c r="G110" s="75">
        <f>G111</f>
        <v>815</v>
      </c>
      <c r="H110" s="76">
        <f>H111</f>
        <v>915</v>
      </c>
    </row>
    <row r="111" spans="1:8" ht="15">
      <c r="A111" s="175" t="s">
        <v>192</v>
      </c>
      <c r="B111" s="15" t="s">
        <v>299</v>
      </c>
      <c r="C111" s="15" t="s">
        <v>173</v>
      </c>
      <c r="D111" s="15" t="s">
        <v>54</v>
      </c>
      <c r="E111" s="15" t="s">
        <v>49</v>
      </c>
      <c r="F111" s="27">
        <v>3160.1</v>
      </c>
      <c r="G111" s="90">
        <v>815</v>
      </c>
      <c r="H111" s="91">
        <v>915</v>
      </c>
    </row>
    <row r="112" spans="1:8" ht="33.75" customHeight="1">
      <c r="A112" s="8" t="s">
        <v>179</v>
      </c>
      <c r="B112" s="10" t="s">
        <v>299</v>
      </c>
      <c r="C112" s="10" t="s">
        <v>172</v>
      </c>
      <c r="D112" s="10" t="s">
        <v>54</v>
      </c>
      <c r="E112" s="10" t="s">
        <v>49</v>
      </c>
      <c r="F112" s="11">
        <v>1037.6</v>
      </c>
      <c r="G112" s="183"/>
      <c r="H112" s="184"/>
    </row>
    <row r="113" spans="1:8" ht="24.75" customHeight="1">
      <c r="A113" s="12" t="s">
        <v>182</v>
      </c>
      <c r="B113" s="13" t="s">
        <v>299</v>
      </c>
      <c r="C113" s="13" t="s">
        <v>175</v>
      </c>
      <c r="D113" s="13" t="s">
        <v>54</v>
      </c>
      <c r="E113" s="13" t="s">
        <v>49</v>
      </c>
      <c r="F113" s="14">
        <v>6.5</v>
      </c>
      <c r="G113" s="183"/>
      <c r="H113" s="184"/>
    </row>
    <row r="114" spans="1:8" ht="33" customHeight="1">
      <c r="A114" s="98" t="s">
        <v>300</v>
      </c>
      <c r="B114" s="158" t="s">
        <v>7</v>
      </c>
      <c r="C114" s="57"/>
      <c r="D114" s="57"/>
      <c r="E114" s="56"/>
      <c r="F114" s="7">
        <f>F115</f>
        <v>11100</v>
      </c>
      <c r="G114" s="75">
        <f>G115</f>
        <v>30</v>
      </c>
      <c r="H114" s="76">
        <f>H115</f>
        <v>30</v>
      </c>
    </row>
    <row r="115" spans="1:8" ht="21" customHeight="1">
      <c r="A115" s="12" t="s">
        <v>188</v>
      </c>
      <c r="B115" s="55" t="s">
        <v>7</v>
      </c>
      <c r="C115" s="54" t="s">
        <v>176</v>
      </c>
      <c r="D115" s="54" t="s">
        <v>54</v>
      </c>
      <c r="E115" s="54" t="s">
        <v>49</v>
      </c>
      <c r="F115" s="14">
        <v>11100</v>
      </c>
      <c r="G115" s="90">
        <v>30</v>
      </c>
      <c r="H115" s="91">
        <v>30</v>
      </c>
    </row>
    <row r="116" spans="1:8" ht="34.5" customHeight="1">
      <c r="A116" s="137" t="s">
        <v>301</v>
      </c>
      <c r="B116" s="159" t="s">
        <v>8</v>
      </c>
      <c r="C116" s="113"/>
      <c r="D116" s="113"/>
      <c r="E116" s="113"/>
      <c r="F116" s="24">
        <f>F117</f>
        <v>236.5</v>
      </c>
      <c r="G116" s="183"/>
      <c r="H116" s="222"/>
    </row>
    <row r="117" spans="1:8" ht="17.25" customHeight="1">
      <c r="A117" s="12" t="s">
        <v>188</v>
      </c>
      <c r="B117" s="55" t="s">
        <v>8</v>
      </c>
      <c r="C117" s="54" t="s">
        <v>176</v>
      </c>
      <c r="D117" s="54" t="s">
        <v>54</v>
      </c>
      <c r="E117" s="54" t="s">
        <v>49</v>
      </c>
      <c r="F117" s="14">
        <v>236.5</v>
      </c>
      <c r="G117" s="7" t="e">
        <f>SUM(#REF!)</f>
        <v>#REF!</v>
      </c>
      <c r="H117" s="7" t="e">
        <f>SUM(#REF!)</f>
        <v>#REF!</v>
      </c>
    </row>
    <row r="118" spans="1:8" ht="33.75" customHeight="1">
      <c r="A118" s="106" t="s">
        <v>302</v>
      </c>
      <c r="B118" s="159" t="s">
        <v>9</v>
      </c>
      <c r="C118" s="113"/>
      <c r="D118" s="115"/>
      <c r="E118" s="115"/>
      <c r="F118" s="24">
        <f>F119</f>
        <v>3811.6</v>
      </c>
      <c r="G118" s="24"/>
      <c r="H118" s="24"/>
    </row>
    <row r="119" spans="1:8" ht="31.5" customHeight="1">
      <c r="A119" s="47" t="s">
        <v>179</v>
      </c>
      <c r="B119" s="55" t="s">
        <v>9</v>
      </c>
      <c r="C119" s="54" t="s">
        <v>172</v>
      </c>
      <c r="D119" s="116" t="s">
        <v>54</v>
      </c>
      <c r="E119" s="116" t="s">
        <v>49</v>
      </c>
      <c r="F119" s="14">
        <v>3811.6</v>
      </c>
      <c r="G119" s="24"/>
      <c r="H119" s="24"/>
    </row>
    <row r="120" spans="1:8" ht="45.75" customHeight="1">
      <c r="A120" s="119" t="s">
        <v>202</v>
      </c>
      <c r="B120" s="68" t="s">
        <v>12</v>
      </c>
      <c r="C120" s="68"/>
      <c r="D120" s="206"/>
      <c r="E120" s="69"/>
      <c r="F120" s="70">
        <f>F135+F121+F149</f>
        <v>8528.3</v>
      </c>
      <c r="G120" s="24"/>
      <c r="H120" s="24"/>
    </row>
    <row r="121" spans="1:8" ht="94.5" customHeight="1">
      <c r="A121" s="118" t="s">
        <v>5</v>
      </c>
      <c r="B121" s="74" t="s">
        <v>13</v>
      </c>
      <c r="C121" s="92"/>
      <c r="D121" s="92"/>
      <c r="E121" s="74"/>
      <c r="F121" s="93">
        <f>F122</f>
        <v>1413</v>
      </c>
      <c r="G121" s="101"/>
      <c r="H121" s="101"/>
    </row>
    <row r="122" spans="1:8" ht="63.75" customHeight="1">
      <c r="A122" s="120" t="s">
        <v>11</v>
      </c>
      <c r="B122" s="240" t="s">
        <v>14</v>
      </c>
      <c r="C122" s="51"/>
      <c r="D122" s="51"/>
      <c r="E122" s="42"/>
      <c r="F122" s="75">
        <f>F123+F125+F127+F131+F133</f>
        <v>1413</v>
      </c>
      <c r="G122" s="7">
        <f>SUM(G123:G123)</f>
        <v>75</v>
      </c>
      <c r="H122" s="7">
        <f>SUM(H123:H123)</f>
        <v>90</v>
      </c>
    </row>
    <row r="123" spans="1:8" ht="43.5" customHeight="1">
      <c r="A123" s="120" t="s">
        <v>4</v>
      </c>
      <c r="B123" s="42" t="s">
        <v>15</v>
      </c>
      <c r="C123" s="51"/>
      <c r="D123" s="51"/>
      <c r="E123" s="42"/>
      <c r="F123" s="75">
        <f>F124</f>
        <v>10</v>
      </c>
      <c r="G123" s="14">
        <v>75</v>
      </c>
      <c r="H123" s="14">
        <v>90</v>
      </c>
    </row>
    <row r="124" spans="1:8" ht="32.25" customHeight="1">
      <c r="A124" s="58" t="s">
        <v>179</v>
      </c>
      <c r="B124" s="39" t="s">
        <v>15</v>
      </c>
      <c r="C124" s="39" t="s">
        <v>172</v>
      </c>
      <c r="D124" s="39" t="s">
        <v>51</v>
      </c>
      <c r="E124" s="39" t="s">
        <v>53</v>
      </c>
      <c r="F124" s="90">
        <v>10</v>
      </c>
      <c r="G124" s="7">
        <f>SUM(G127:G127)</f>
        <v>295</v>
      </c>
      <c r="H124" s="7">
        <f>SUM(H127:H127)</f>
        <v>320</v>
      </c>
    </row>
    <row r="125" spans="1:8" ht="30" customHeight="1">
      <c r="A125" s="120" t="s">
        <v>2</v>
      </c>
      <c r="B125" s="6" t="s">
        <v>16</v>
      </c>
      <c r="C125" s="51"/>
      <c r="D125" s="51"/>
      <c r="E125" s="42"/>
      <c r="F125" s="75">
        <f>F126</f>
        <v>30</v>
      </c>
      <c r="G125" s="24"/>
      <c r="H125" s="24"/>
    </row>
    <row r="126" spans="1:8" ht="30" customHeight="1">
      <c r="A126" s="58" t="s">
        <v>179</v>
      </c>
      <c r="B126" s="39" t="s">
        <v>16</v>
      </c>
      <c r="C126" s="39" t="s">
        <v>172</v>
      </c>
      <c r="D126" s="39" t="s">
        <v>51</v>
      </c>
      <c r="E126" s="39" t="s">
        <v>53</v>
      </c>
      <c r="F126" s="90">
        <v>30</v>
      </c>
      <c r="G126" s="24"/>
      <c r="H126" s="24"/>
    </row>
    <row r="127" spans="1:8" ht="33.75" customHeight="1">
      <c r="A127" s="120" t="s">
        <v>3</v>
      </c>
      <c r="B127" s="42" t="s">
        <v>17</v>
      </c>
      <c r="C127" s="51"/>
      <c r="D127" s="51"/>
      <c r="E127" s="42"/>
      <c r="F127" s="75">
        <f>F128+F129+F130</f>
        <v>138</v>
      </c>
      <c r="G127" s="14">
        <v>295</v>
      </c>
      <c r="H127" s="14">
        <v>320</v>
      </c>
    </row>
    <row r="128" spans="1:8" ht="31.5" customHeight="1">
      <c r="A128" s="122" t="s">
        <v>179</v>
      </c>
      <c r="B128" s="123" t="s">
        <v>17</v>
      </c>
      <c r="C128" s="123" t="s">
        <v>172</v>
      </c>
      <c r="D128" s="123" t="s">
        <v>49</v>
      </c>
      <c r="E128" s="123" t="s">
        <v>59</v>
      </c>
      <c r="F128" s="124">
        <v>117.9</v>
      </c>
      <c r="G128" s="7">
        <f>SUM(G129:G129)</f>
        <v>70</v>
      </c>
      <c r="H128" s="7">
        <f>SUM(H129:H129)</f>
        <v>80</v>
      </c>
    </row>
    <row r="129" spans="1:8" ht="33" customHeight="1">
      <c r="A129" s="122" t="s">
        <v>179</v>
      </c>
      <c r="B129" s="123" t="s">
        <v>17</v>
      </c>
      <c r="C129" s="123" t="s">
        <v>172</v>
      </c>
      <c r="D129" s="123" t="s">
        <v>54</v>
      </c>
      <c r="E129" s="123" t="s">
        <v>49</v>
      </c>
      <c r="F129" s="124">
        <v>13.5</v>
      </c>
      <c r="G129" s="14">
        <v>70</v>
      </c>
      <c r="H129" s="14">
        <v>80</v>
      </c>
    </row>
    <row r="130" spans="1:8" ht="17.25" customHeight="1">
      <c r="A130" s="58" t="s">
        <v>188</v>
      </c>
      <c r="B130" s="39" t="s">
        <v>17</v>
      </c>
      <c r="C130" s="39" t="s">
        <v>176</v>
      </c>
      <c r="D130" s="39" t="s">
        <v>54</v>
      </c>
      <c r="E130" s="39" t="s">
        <v>49</v>
      </c>
      <c r="F130" s="90">
        <v>6.6</v>
      </c>
      <c r="G130" s="101"/>
      <c r="H130" s="101"/>
    </row>
    <row r="131" spans="1:8" ht="49.5" customHeight="1">
      <c r="A131" s="106" t="s">
        <v>1</v>
      </c>
      <c r="B131" s="23" t="s">
        <v>18</v>
      </c>
      <c r="C131" s="121"/>
      <c r="D131" s="125"/>
      <c r="E131" s="125"/>
      <c r="F131" s="126">
        <f>F132</f>
        <v>5</v>
      </c>
      <c r="G131" s="101"/>
      <c r="H131" s="101"/>
    </row>
    <row r="132" spans="1:8" ht="35.25" customHeight="1">
      <c r="A132" s="58" t="s">
        <v>179</v>
      </c>
      <c r="B132" s="39" t="s">
        <v>18</v>
      </c>
      <c r="C132" s="39" t="s">
        <v>172</v>
      </c>
      <c r="D132" s="44" t="s">
        <v>51</v>
      </c>
      <c r="E132" s="44" t="s">
        <v>53</v>
      </c>
      <c r="F132" s="90">
        <v>5</v>
      </c>
      <c r="G132" s="70" t="e">
        <f>#REF!+#REF!+#REF!+#REF!+#REF!</f>
        <v>#REF!</v>
      </c>
      <c r="H132" s="70" t="e">
        <f>#REF!+#REF!+#REF!+#REF!+#REF!</f>
        <v>#REF!</v>
      </c>
    </row>
    <row r="133" spans="1:8" ht="21" customHeight="1">
      <c r="A133" s="106" t="s">
        <v>6</v>
      </c>
      <c r="B133" s="23" t="s">
        <v>19</v>
      </c>
      <c r="C133" s="121"/>
      <c r="D133" s="125"/>
      <c r="E133" s="125"/>
      <c r="F133" s="126">
        <f>F134</f>
        <v>1230</v>
      </c>
      <c r="G133" s="70"/>
      <c r="H133" s="202"/>
    </row>
    <row r="134" spans="1:8" ht="35.25" customHeight="1">
      <c r="A134" s="58" t="s">
        <v>179</v>
      </c>
      <c r="B134" s="39" t="s">
        <v>20</v>
      </c>
      <c r="C134" s="39" t="s">
        <v>172</v>
      </c>
      <c r="D134" s="44" t="s">
        <v>51</v>
      </c>
      <c r="E134" s="44" t="s">
        <v>53</v>
      </c>
      <c r="F134" s="90">
        <v>1230</v>
      </c>
      <c r="G134" s="70"/>
      <c r="H134" s="202"/>
    </row>
    <row r="135" spans="1:8" ht="49.5" customHeight="1">
      <c r="A135" s="97" t="s">
        <v>310</v>
      </c>
      <c r="B135" s="65" t="s">
        <v>23</v>
      </c>
      <c r="C135" s="65"/>
      <c r="D135" s="150"/>
      <c r="E135" s="66"/>
      <c r="F135" s="33">
        <f>F136</f>
        <v>833.3</v>
      </c>
      <c r="G135" s="33"/>
      <c r="H135" s="162"/>
    </row>
    <row r="136" spans="1:8" ht="33" customHeight="1">
      <c r="A136" s="98" t="s">
        <v>21</v>
      </c>
      <c r="B136" s="6" t="s">
        <v>22</v>
      </c>
      <c r="C136" s="6"/>
      <c r="D136" s="143"/>
      <c r="E136" s="5"/>
      <c r="F136" s="7">
        <f>F137+F139+F141+F145</f>
        <v>833.3</v>
      </c>
      <c r="G136" s="27">
        <v>16782.9</v>
      </c>
      <c r="H136" s="72">
        <v>18796.8</v>
      </c>
    </row>
    <row r="137" spans="1:8" ht="43.5" customHeight="1">
      <c r="A137" s="98" t="s">
        <v>0</v>
      </c>
      <c r="B137" s="6" t="s">
        <v>24</v>
      </c>
      <c r="C137" s="6"/>
      <c r="D137" s="143"/>
      <c r="E137" s="5"/>
      <c r="F137" s="7">
        <f>SUM(F138:F138)</f>
        <v>100</v>
      </c>
      <c r="G137" s="11">
        <v>15.5</v>
      </c>
      <c r="H137" s="73">
        <v>15.5</v>
      </c>
    </row>
    <row r="138" spans="1:8" ht="30">
      <c r="A138" s="12" t="s">
        <v>179</v>
      </c>
      <c r="B138" s="13" t="s">
        <v>24</v>
      </c>
      <c r="C138" s="13" t="s">
        <v>172</v>
      </c>
      <c r="D138" s="13" t="s">
        <v>51</v>
      </c>
      <c r="E138" s="13" t="s">
        <v>58</v>
      </c>
      <c r="F138" s="14">
        <v>100</v>
      </c>
      <c r="G138" s="7" t="e">
        <f>#REF!</f>
        <v>#REF!</v>
      </c>
      <c r="H138" s="7" t="e">
        <f>#REF!</f>
        <v>#REF!</v>
      </c>
    </row>
    <row r="139" spans="1:8" ht="33.75" customHeight="1">
      <c r="A139" s="98" t="s">
        <v>309</v>
      </c>
      <c r="B139" s="6" t="s">
        <v>25</v>
      </c>
      <c r="C139" s="6"/>
      <c r="D139" s="143"/>
      <c r="E139" s="5"/>
      <c r="F139" s="7">
        <f>SUM(F140:F140)</f>
        <v>19</v>
      </c>
      <c r="G139" s="24"/>
      <c r="H139" s="163"/>
    </row>
    <row r="140" spans="1:8" ht="30">
      <c r="A140" s="12" t="s">
        <v>179</v>
      </c>
      <c r="B140" s="13" t="s">
        <v>25</v>
      </c>
      <c r="C140" s="13" t="s">
        <v>172</v>
      </c>
      <c r="D140" s="13" t="s">
        <v>51</v>
      </c>
      <c r="E140" s="13" t="s">
        <v>58</v>
      </c>
      <c r="F140" s="14">
        <v>19</v>
      </c>
      <c r="G140" s="14">
        <v>985</v>
      </c>
      <c r="H140" s="32">
        <v>1035</v>
      </c>
    </row>
    <row r="141" spans="1:8" ht="45" customHeight="1">
      <c r="A141" s="98" t="s">
        <v>204</v>
      </c>
      <c r="B141" s="6" t="s">
        <v>26</v>
      </c>
      <c r="C141" s="6"/>
      <c r="D141" s="143"/>
      <c r="E141" s="5"/>
      <c r="F141" s="7">
        <f>SUM(F142:F144)</f>
        <v>526.1</v>
      </c>
      <c r="G141" s="83">
        <f>G143</f>
        <v>1275</v>
      </c>
      <c r="H141" s="84">
        <f>H143</f>
        <v>1340</v>
      </c>
    </row>
    <row r="142" spans="1:8" ht="33" customHeight="1">
      <c r="A142" s="103" t="s">
        <v>179</v>
      </c>
      <c r="B142" s="104" t="s">
        <v>26</v>
      </c>
      <c r="C142" s="104" t="s">
        <v>172</v>
      </c>
      <c r="D142" s="104" t="s">
        <v>49</v>
      </c>
      <c r="E142" s="104" t="s">
        <v>59</v>
      </c>
      <c r="F142" s="105">
        <v>71.5</v>
      </c>
      <c r="G142" s="126"/>
      <c r="H142" s="128"/>
    </row>
    <row r="143" spans="1:8" ht="29.25" customHeight="1">
      <c r="A143" s="103" t="s">
        <v>179</v>
      </c>
      <c r="B143" s="104" t="s">
        <v>26</v>
      </c>
      <c r="C143" s="104" t="s">
        <v>172</v>
      </c>
      <c r="D143" s="104" t="s">
        <v>54</v>
      </c>
      <c r="E143" s="104" t="s">
        <v>49</v>
      </c>
      <c r="F143" s="105">
        <v>117</v>
      </c>
      <c r="G143" s="14">
        <v>1275</v>
      </c>
      <c r="H143" s="32">
        <v>1340</v>
      </c>
    </row>
    <row r="144" spans="1:8" ht="16.5" customHeight="1">
      <c r="A144" s="12" t="s">
        <v>188</v>
      </c>
      <c r="B144" s="13" t="s">
        <v>26</v>
      </c>
      <c r="C144" s="13" t="s">
        <v>176</v>
      </c>
      <c r="D144" s="13" t="s">
        <v>54</v>
      </c>
      <c r="E144" s="13" t="s">
        <v>49</v>
      </c>
      <c r="F144" s="14">
        <v>337.6</v>
      </c>
      <c r="G144" s="101"/>
      <c r="H144" s="108"/>
    </row>
    <row r="145" spans="1:8" ht="15.75">
      <c r="A145" s="98" t="s">
        <v>308</v>
      </c>
      <c r="B145" s="6" t="s">
        <v>27</v>
      </c>
      <c r="C145" s="6"/>
      <c r="D145" s="143"/>
      <c r="E145" s="5"/>
      <c r="F145" s="7">
        <f>SUM(F146:F148)</f>
        <v>188.2</v>
      </c>
      <c r="G145" s="101"/>
      <c r="H145" s="108"/>
    </row>
    <row r="146" spans="1:8" ht="30">
      <c r="A146" s="103" t="s">
        <v>161</v>
      </c>
      <c r="B146" s="104" t="s">
        <v>27</v>
      </c>
      <c r="C146" s="104" t="s">
        <v>172</v>
      </c>
      <c r="D146" s="104" t="s">
        <v>49</v>
      </c>
      <c r="E146" s="104" t="s">
        <v>59</v>
      </c>
      <c r="F146" s="105">
        <v>100</v>
      </c>
      <c r="G146" s="101"/>
      <c r="H146" s="108"/>
    </row>
    <row r="147" spans="1:8" ht="33.75" customHeight="1">
      <c r="A147" s="103" t="s">
        <v>161</v>
      </c>
      <c r="B147" s="104" t="s">
        <v>27</v>
      </c>
      <c r="C147" s="104" t="s">
        <v>172</v>
      </c>
      <c r="D147" s="104" t="s">
        <v>54</v>
      </c>
      <c r="E147" s="104" t="s">
        <v>49</v>
      </c>
      <c r="F147" s="105">
        <v>13.2</v>
      </c>
      <c r="G147" s="4">
        <f>SUM(G148:G148)</f>
        <v>1667.5</v>
      </c>
      <c r="H147" s="4">
        <f>SUM(H148:H148)</f>
        <v>1667.5</v>
      </c>
    </row>
    <row r="148" spans="1:8" ht="18.75" customHeight="1">
      <c r="A148" s="12" t="s">
        <v>188</v>
      </c>
      <c r="B148" s="13" t="s">
        <v>27</v>
      </c>
      <c r="C148" s="13" t="s">
        <v>176</v>
      </c>
      <c r="D148" s="13" t="s">
        <v>54</v>
      </c>
      <c r="E148" s="13" t="s">
        <v>49</v>
      </c>
      <c r="F148" s="14">
        <v>75</v>
      </c>
      <c r="G148" s="14">
        <v>1667.5</v>
      </c>
      <c r="H148" s="14">
        <v>1667.5</v>
      </c>
    </row>
    <row r="149" spans="1:8" ht="61.5" customHeight="1">
      <c r="A149" s="110" t="s">
        <v>307</v>
      </c>
      <c r="B149" s="71" t="s">
        <v>28</v>
      </c>
      <c r="C149" s="71"/>
      <c r="D149" s="205"/>
      <c r="E149" s="199"/>
      <c r="F149" s="200">
        <f>F150</f>
        <v>6282</v>
      </c>
      <c r="G149" s="101"/>
      <c r="H149" s="101"/>
    </row>
    <row r="150" spans="1:8" ht="33.75" customHeight="1">
      <c r="A150" s="231" t="s">
        <v>29</v>
      </c>
      <c r="B150" s="18" t="s">
        <v>31</v>
      </c>
      <c r="C150" s="18"/>
      <c r="D150" s="212"/>
      <c r="E150" s="17"/>
      <c r="F150" s="19">
        <f>F151+F153+F155</f>
        <v>6282</v>
      </c>
      <c r="G150" s="101"/>
      <c r="H150" s="101"/>
    </row>
    <row r="151" spans="1:8" ht="32.25" customHeight="1">
      <c r="A151" s="176" t="s">
        <v>306</v>
      </c>
      <c r="B151" s="177" t="s">
        <v>32</v>
      </c>
      <c r="C151" s="46"/>
      <c r="D151" s="138"/>
      <c r="E151" s="138"/>
      <c r="F151" s="2">
        <f>F152</f>
        <v>12</v>
      </c>
      <c r="G151" s="171"/>
      <c r="H151" s="171"/>
    </row>
    <row r="152" spans="1:8" ht="30">
      <c r="A152" s="237" t="s">
        <v>179</v>
      </c>
      <c r="B152" s="48" t="s">
        <v>33</v>
      </c>
      <c r="C152" s="48" t="s">
        <v>172</v>
      </c>
      <c r="D152" s="100" t="s">
        <v>51</v>
      </c>
      <c r="E152" s="100" t="s">
        <v>61</v>
      </c>
      <c r="F152" s="101">
        <v>12</v>
      </c>
      <c r="G152" s="171"/>
      <c r="H152" s="171"/>
    </row>
    <row r="153" spans="1:8" ht="47.25">
      <c r="A153" s="242" t="s">
        <v>34</v>
      </c>
      <c r="B153" s="241" t="s">
        <v>35</v>
      </c>
      <c r="C153" s="15"/>
      <c r="D153" s="15"/>
      <c r="E153" s="15"/>
      <c r="F153" s="4">
        <f>F154</f>
        <v>570</v>
      </c>
      <c r="G153" s="171"/>
      <c r="H153" s="171"/>
    </row>
    <row r="154" spans="1:8" ht="30">
      <c r="A154" s="243" t="s">
        <v>179</v>
      </c>
      <c r="B154" s="244" t="s">
        <v>35</v>
      </c>
      <c r="C154" s="104" t="s">
        <v>172</v>
      </c>
      <c r="D154" s="104" t="s">
        <v>51</v>
      </c>
      <c r="E154" s="104" t="s">
        <v>61</v>
      </c>
      <c r="F154" s="105">
        <v>570</v>
      </c>
      <c r="G154" s="171"/>
      <c r="H154" s="171"/>
    </row>
    <row r="155" spans="1:8" ht="64.5" customHeight="1">
      <c r="A155" s="242" t="s">
        <v>34</v>
      </c>
      <c r="B155" s="3" t="s">
        <v>36</v>
      </c>
      <c r="C155" s="15"/>
      <c r="D155" s="15"/>
      <c r="E155" s="15"/>
      <c r="F155" s="4">
        <f>F156</f>
        <v>5700</v>
      </c>
      <c r="G155" s="171"/>
      <c r="H155" s="171"/>
    </row>
    <row r="156" spans="1:8" ht="33.75" customHeight="1">
      <c r="A156" s="50" t="s">
        <v>179</v>
      </c>
      <c r="B156" s="46" t="s">
        <v>36</v>
      </c>
      <c r="C156" s="46" t="s">
        <v>172</v>
      </c>
      <c r="D156" s="138" t="s">
        <v>51</v>
      </c>
      <c r="E156" s="138" t="s">
        <v>61</v>
      </c>
      <c r="F156" s="198">
        <v>5700</v>
      </c>
      <c r="G156" s="171"/>
      <c r="H156" s="171"/>
    </row>
    <row r="157" spans="1:8" ht="50.25" customHeight="1">
      <c r="A157" s="127" t="s">
        <v>144</v>
      </c>
      <c r="B157" s="38" t="s">
        <v>30</v>
      </c>
      <c r="C157" s="38"/>
      <c r="D157" s="207"/>
      <c r="E157" s="85"/>
      <c r="F157" s="37">
        <f>F159</f>
        <v>770</v>
      </c>
      <c r="G157" s="171"/>
      <c r="H157" s="171"/>
    </row>
    <row r="158" spans="1:8" ht="30" customHeight="1">
      <c r="A158" s="223" t="s">
        <v>37</v>
      </c>
      <c r="B158" s="6" t="s">
        <v>39</v>
      </c>
      <c r="C158" s="6"/>
      <c r="D158" s="143"/>
      <c r="E158" s="5"/>
      <c r="F158" s="7">
        <f>F159</f>
        <v>770</v>
      </c>
      <c r="G158" s="14">
        <v>1167.1</v>
      </c>
      <c r="H158" s="14">
        <v>1167.1</v>
      </c>
    </row>
    <row r="159" spans="1:8" ht="33" customHeight="1">
      <c r="A159" s="120" t="s">
        <v>303</v>
      </c>
      <c r="B159" s="6" t="s">
        <v>38</v>
      </c>
      <c r="C159" s="29"/>
      <c r="D159" s="29"/>
      <c r="E159" s="6"/>
      <c r="F159" s="83">
        <f>F160</f>
        <v>770</v>
      </c>
      <c r="G159" s="33" t="e">
        <f>G160+G163+#REF!+G164+G161</f>
        <v>#REF!</v>
      </c>
      <c r="H159" s="33" t="e">
        <f>H160+H163+#REF!+H164+H161</f>
        <v>#REF!</v>
      </c>
    </row>
    <row r="160" spans="1:8" ht="33" customHeight="1">
      <c r="A160" s="192" t="s">
        <v>179</v>
      </c>
      <c r="B160" s="104" t="s">
        <v>38</v>
      </c>
      <c r="C160" s="104" t="s">
        <v>172</v>
      </c>
      <c r="D160" s="104" t="s">
        <v>49</v>
      </c>
      <c r="E160" s="104" t="s">
        <v>59</v>
      </c>
      <c r="F160" s="193">
        <f>60+424+286</f>
        <v>770</v>
      </c>
      <c r="G160" s="27">
        <v>44.1</v>
      </c>
      <c r="H160" s="27">
        <v>44.1</v>
      </c>
    </row>
    <row r="161" spans="1:8" ht="30" customHeight="1">
      <c r="A161" s="194" t="s">
        <v>170</v>
      </c>
      <c r="B161" s="195" t="s">
        <v>40</v>
      </c>
      <c r="C161" s="195"/>
      <c r="D161" s="196"/>
      <c r="E161" s="196"/>
      <c r="F161" s="197">
        <f>F162</f>
        <v>40</v>
      </c>
      <c r="G161" s="11">
        <v>60</v>
      </c>
      <c r="H161" s="11">
        <v>60</v>
      </c>
    </row>
    <row r="162" spans="1:8" ht="46.5" customHeight="1">
      <c r="A162" s="187" t="s">
        <v>304</v>
      </c>
      <c r="B162" s="188" t="s">
        <v>41</v>
      </c>
      <c r="C162" s="189"/>
      <c r="D162" s="190"/>
      <c r="E162" s="190"/>
      <c r="F162" s="191">
        <f>F164</f>
        <v>40</v>
      </c>
      <c r="G162" s="11"/>
      <c r="H162" s="11"/>
    </row>
    <row r="163" spans="1:8" ht="31.5" customHeight="1">
      <c r="A163" s="224" t="s">
        <v>37</v>
      </c>
      <c r="B163" s="177" t="s">
        <v>43</v>
      </c>
      <c r="C163" s="46"/>
      <c r="D163" s="138"/>
      <c r="E163" s="138"/>
      <c r="F163" s="225">
        <f>F164</f>
        <v>40</v>
      </c>
      <c r="G163" s="11">
        <v>105.6</v>
      </c>
      <c r="H163" s="11">
        <v>105.6</v>
      </c>
    </row>
    <row r="164" spans="1:8" ht="15" customHeight="1">
      <c r="A164" s="185" t="s">
        <v>305</v>
      </c>
      <c r="B164" s="186" t="s">
        <v>42</v>
      </c>
      <c r="C164" s="10"/>
      <c r="D164" s="9"/>
      <c r="E164" s="9"/>
      <c r="F164" s="77">
        <f>F165</f>
        <v>40</v>
      </c>
      <c r="G164" s="11">
        <v>180</v>
      </c>
      <c r="H164" s="11">
        <v>180</v>
      </c>
    </row>
    <row r="165" spans="1:8" ht="30">
      <c r="A165" s="129" t="s">
        <v>179</v>
      </c>
      <c r="B165" s="10" t="s">
        <v>42</v>
      </c>
      <c r="C165" s="10" t="s">
        <v>172</v>
      </c>
      <c r="D165" s="10" t="s">
        <v>50</v>
      </c>
      <c r="E165" s="10" t="s">
        <v>57</v>
      </c>
      <c r="F165" s="77">
        <v>40</v>
      </c>
      <c r="G165" s="33" t="e">
        <f>G167+#REF!+#REF!</f>
        <v>#REF!</v>
      </c>
      <c r="H165" s="33" t="e">
        <f>H167+#REF!+#REF!</f>
        <v>#REF!</v>
      </c>
    </row>
    <row r="166" spans="1:8" ht="15.75">
      <c r="A166" s="130" t="s">
        <v>196</v>
      </c>
      <c r="B166" s="133" t="s">
        <v>62</v>
      </c>
      <c r="C166" s="86" t="s">
        <v>165</v>
      </c>
      <c r="D166" s="208"/>
      <c r="E166" s="87"/>
      <c r="F166" s="70">
        <f>F167+F171+F179+F189+F193</f>
        <v>28341.200000000004</v>
      </c>
      <c r="G166" s="33"/>
      <c r="H166" s="33"/>
    </row>
    <row r="167" spans="1:8" ht="32.25" customHeight="1">
      <c r="A167" s="135" t="s">
        <v>197</v>
      </c>
      <c r="B167" s="164" t="s">
        <v>63</v>
      </c>
      <c r="C167" s="42"/>
      <c r="D167" s="211"/>
      <c r="E167" s="165"/>
      <c r="F167" s="7">
        <f>F169</f>
        <v>1669.8</v>
      </c>
      <c r="G167" s="7">
        <f>SUM(G168:G169)</f>
        <v>44154.2</v>
      </c>
      <c r="H167" s="7">
        <f>SUM(H168:H169)</f>
        <v>44154.2</v>
      </c>
    </row>
    <row r="168" spans="1:8" ht="21.75" customHeight="1">
      <c r="A168" s="99" t="s">
        <v>162</v>
      </c>
      <c r="B168" s="131" t="s">
        <v>64</v>
      </c>
      <c r="C168" s="88"/>
      <c r="D168" s="209"/>
      <c r="E168" s="89"/>
      <c r="F168" s="33">
        <f>F167</f>
        <v>1669.8</v>
      </c>
      <c r="G168" s="27">
        <f>38546.5-2792.5</f>
        <v>35754</v>
      </c>
      <c r="H168" s="30">
        <f>38546.5-2792.5</f>
        <v>35754</v>
      </c>
    </row>
    <row r="169" spans="1:8" ht="34.5" customHeight="1">
      <c r="A169" s="134" t="s">
        <v>65</v>
      </c>
      <c r="B169" s="132" t="s">
        <v>66</v>
      </c>
      <c r="C169" s="35"/>
      <c r="D169" s="210"/>
      <c r="E169" s="34"/>
      <c r="F169" s="4">
        <f>SUM(F170:F170)</f>
        <v>1669.8</v>
      </c>
      <c r="G169" s="11">
        <v>8400.2</v>
      </c>
      <c r="H169" s="31">
        <v>8400.2</v>
      </c>
    </row>
    <row r="170" spans="1:8" ht="17.25" customHeight="1">
      <c r="A170" s="43" t="s">
        <v>185</v>
      </c>
      <c r="B170" s="45" t="s">
        <v>66</v>
      </c>
      <c r="C170" s="39" t="s">
        <v>174</v>
      </c>
      <c r="D170" s="44" t="s">
        <v>49</v>
      </c>
      <c r="E170" s="44" t="s">
        <v>52</v>
      </c>
      <c r="F170" s="14">
        <v>1669.8</v>
      </c>
      <c r="G170" s="11">
        <v>408.3</v>
      </c>
      <c r="H170" s="31">
        <v>408.3</v>
      </c>
    </row>
    <row r="171" spans="1:8" ht="36.75" customHeight="1">
      <c r="A171" s="99" t="s">
        <v>198</v>
      </c>
      <c r="B171" s="131" t="s">
        <v>67</v>
      </c>
      <c r="C171" s="88"/>
      <c r="D171" s="209"/>
      <c r="E171" s="89"/>
      <c r="F171" s="33">
        <f>F173+F175</f>
        <v>3273.2</v>
      </c>
      <c r="G171" s="11">
        <v>249.9</v>
      </c>
      <c r="H171" s="31">
        <v>249.9</v>
      </c>
    </row>
    <row r="172" spans="1:8" ht="15.75">
      <c r="A172" s="99" t="s">
        <v>162</v>
      </c>
      <c r="B172" s="214" t="s">
        <v>68</v>
      </c>
      <c r="C172" s="88"/>
      <c r="D172" s="209"/>
      <c r="E172" s="89"/>
      <c r="F172" s="33">
        <f>F171</f>
        <v>3273.2</v>
      </c>
      <c r="G172" s="11">
        <v>25.3</v>
      </c>
      <c r="H172" s="31">
        <v>25.3</v>
      </c>
    </row>
    <row r="173" spans="1:8" ht="31.5" customHeight="1">
      <c r="A173" s="135" t="s">
        <v>65</v>
      </c>
      <c r="B173" s="6" t="s">
        <v>69</v>
      </c>
      <c r="C173" s="6"/>
      <c r="D173" s="143"/>
      <c r="E173" s="5"/>
      <c r="F173" s="7">
        <f>F174</f>
        <v>1256.3</v>
      </c>
      <c r="G173" s="11">
        <v>2.5</v>
      </c>
      <c r="H173" s="31">
        <v>2.5</v>
      </c>
    </row>
    <row r="174" spans="1:8" ht="18" customHeight="1">
      <c r="A174" s="12" t="s">
        <v>186</v>
      </c>
      <c r="B174" s="13" t="s">
        <v>69</v>
      </c>
      <c r="C174" s="13" t="s">
        <v>174</v>
      </c>
      <c r="D174" s="16" t="s">
        <v>49</v>
      </c>
      <c r="E174" s="16" t="s">
        <v>51</v>
      </c>
      <c r="F174" s="14">
        <v>1256.3</v>
      </c>
      <c r="G174" s="11"/>
      <c r="H174" s="31"/>
    </row>
    <row r="175" spans="1:8" ht="30.75" customHeight="1">
      <c r="A175" s="135" t="s">
        <v>70</v>
      </c>
      <c r="B175" s="164" t="s">
        <v>71</v>
      </c>
      <c r="C175" s="42"/>
      <c r="D175" s="211"/>
      <c r="E175" s="165"/>
      <c r="F175" s="7">
        <f>F176+F177+F178</f>
        <v>2016.8999999999999</v>
      </c>
      <c r="G175" s="11">
        <v>544.3</v>
      </c>
      <c r="H175" s="31">
        <v>544.3</v>
      </c>
    </row>
    <row r="176" spans="1:8" ht="12" customHeight="1">
      <c r="A176" s="25" t="s">
        <v>186</v>
      </c>
      <c r="B176" s="15" t="s">
        <v>71</v>
      </c>
      <c r="C176" s="15" t="s">
        <v>174</v>
      </c>
      <c r="D176" s="26" t="s">
        <v>49</v>
      </c>
      <c r="E176" s="26" t="s">
        <v>51</v>
      </c>
      <c r="F176" s="27">
        <v>43</v>
      </c>
      <c r="G176" s="11">
        <v>678.5</v>
      </c>
      <c r="H176" s="31">
        <v>678.5</v>
      </c>
    </row>
    <row r="177" spans="1:8" ht="29.25" customHeight="1">
      <c r="A177" s="8" t="s">
        <v>179</v>
      </c>
      <c r="B177" s="10" t="s">
        <v>71</v>
      </c>
      <c r="C177" s="10" t="s">
        <v>172</v>
      </c>
      <c r="D177" s="9" t="s">
        <v>49</v>
      </c>
      <c r="E177" s="9" t="s">
        <v>51</v>
      </c>
      <c r="F177" s="11">
        <v>1928.3</v>
      </c>
      <c r="G177" s="14">
        <v>3.5</v>
      </c>
      <c r="H177" s="32">
        <v>3.5</v>
      </c>
    </row>
    <row r="178" spans="1:8" ht="17.25" customHeight="1">
      <c r="A178" s="8" t="s">
        <v>182</v>
      </c>
      <c r="B178" s="10" t="s">
        <v>71</v>
      </c>
      <c r="C178" s="10" t="s">
        <v>175</v>
      </c>
      <c r="D178" s="9" t="s">
        <v>49</v>
      </c>
      <c r="E178" s="9" t="s">
        <v>51</v>
      </c>
      <c r="F178" s="11">
        <v>45.6</v>
      </c>
      <c r="G178" s="14">
        <v>1884</v>
      </c>
      <c r="H178" s="32">
        <v>1884</v>
      </c>
    </row>
    <row r="179" spans="1:8" ht="31.5" customHeight="1">
      <c r="A179" s="99" t="s">
        <v>158</v>
      </c>
      <c r="B179" s="131" t="s">
        <v>72</v>
      </c>
      <c r="C179" s="88"/>
      <c r="D179" s="209"/>
      <c r="E179" s="89"/>
      <c r="F179" s="33">
        <f>F181+F183+F185</f>
        <v>20266.000000000004</v>
      </c>
      <c r="G179" s="33" t="e">
        <f>#REF!</f>
        <v>#REF!</v>
      </c>
      <c r="H179" s="64" t="e">
        <f>#REF!</f>
        <v>#REF!</v>
      </c>
    </row>
    <row r="180" spans="1:8" ht="20.25" customHeight="1">
      <c r="A180" s="99" t="s">
        <v>162</v>
      </c>
      <c r="B180" s="131" t="s">
        <v>73</v>
      </c>
      <c r="C180" s="88"/>
      <c r="D180" s="209"/>
      <c r="E180" s="89"/>
      <c r="F180" s="33">
        <f>F179</f>
        <v>20266.000000000004</v>
      </c>
      <c r="G180" s="14">
        <v>946.5</v>
      </c>
      <c r="H180" s="14">
        <v>946.5</v>
      </c>
    </row>
    <row r="181" spans="1:8" ht="33" customHeight="1">
      <c r="A181" s="135" t="s">
        <v>65</v>
      </c>
      <c r="B181" s="6" t="s">
        <v>74</v>
      </c>
      <c r="C181" s="6"/>
      <c r="D181" s="143"/>
      <c r="E181" s="5"/>
      <c r="F181" s="7">
        <f>SUM(F182:F182)</f>
        <v>16454.2</v>
      </c>
      <c r="G181" s="7">
        <f>G182</f>
        <v>1567.3</v>
      </c>
      <c r="H181" s="7">
        <f>H182</f>
        <v>1567.3</v>
      </c>
    </row>
    <row r="182" spans="1:8" ht="17.25" customHeight="1">
      <c r="A182" s="25" t="s">
        <v>186</v>
      </c>
      <c r="B182" s="15" t="s">
        <v>74</v>
      </c>
      <c r="C182" s="15" t="s">
        <v>174</v>
      </c>
      <c r="D182" s="15" t="s">
        <v>49</v>
      </c>
      <c r="E182" s="15" t="s">
        <v>50</v>
      </c>
      <c r="F182" s="27">
        <v>16454.2</v>
      </c>
      <c r="G182" s="14">
        <v>1567.3</v>
      </c>
      <c r="H182" s="14">
        <v>1567.3</v>
      </c>
    </row>
    <row r="183" spans="1:8" ht="30.75" customHeight="1">
      <c r="A183" s="135" t="s">
        <v>76</v>
      </c>
      <c r="B183" s="6" t="s">
        <v>75</v>
      </c>
      <c r="C183" s="6"/>
      <c r="D183" s="143"/>
      <c r="E183" s="5"/>
      <c r="F183" s="7">
        <f>SUM(F184:F184)</f>
        <v>1353.9</v>
      </c>
      <c r="G183" s="7" t="e">
        <f>#REF!</f>
        <v>#REF!</v>
      </c>
      <c r="H183" s="7" t="e">
        <f>#REF!</f>
        <v>#REF!</v>
      </c>
    </row>
    <row r="184" spans="1:8" ht="17.25" customHeight="1">
      <c r="A184" s="25" t="s">
        <v>186</v>
      </c>
      <c r="B184" s="15" t="s">
        <v>75</v>
      </c>
      <c r="C184" s="15" t="s">
        <v>174</v>
      </c>
      <c r="D184" s="15" t="s">
        <v>49</v>
      </c>
      <c r="E184" s="15" t="s">
        <v>50</v>
      </c>
      <c r="F184" s="27">
        <v>1353.9</v>
      </c>
      <c r="G184" s="221"/>
      <c r="H184" s="221"/>
    </row>
    <row r="185" spans="1:8" ht="31.5">
      <c r="A185" s="136" t="s">
        <v>77</v>
      </c>
      <c r="B185" s="18" t="s">
        <v>78</v>
      </c>
      <c r="C185" s="18"/>
      <c r="D185" s="212"/>
      <c r="E185" s="17"/>
      <c r="F185" s="19">
        <f>SUM(F186:F188)</f>
        <v>2457.9</v>
      </c>
      <c r="G185" s="30">
        <v>577.1</v>
      </c>
      <c r="H185" s="30">
        <v>577.1</v>
      </c>
    </row>
    <row r="186" spans="1:8" ht="16.5" customHeight="1">
      <c r="A186" s="25" t="s">
        <v>186</v>
      </c>
      <c r="B186" s="15" t="s">
        <v>78</v>
      </c>
      <c r="C186" s="15" t="s">
        <v>174</v>
      </c>
      <c r="D186" s="15" t="s">
        <v>49</v>
      </c>
      <c r="E186" s="15" t="s">
        <v>50</v>
      </c>
      <c r="F186" s="27">
        <v>33</v>
      </c>
      <c r="G186" s="31">
        <v>8.6</v>
      </c>
      <c r="H186" s="31">
        <v>9.1</v>
      </c>
    </row>
    <row r="187" spans="1:8" ht="31.5" customHeight="1">
      <c r="A187" s="8" t="s">
        <v>179</v>
      </c>
      <c r="B187" s="10" t="s">
        <v>78</v>
      </c>
      <c r="C187" s="10" t="s">
        <v>172</v>
      </c>
      <c r="D187" s="10" t="s">
        <v>49</v>
      </c>
      <c r="E187" s="10" t="s">
        <v>50</v>
      </c>
      <c r="F187" s="11">
        <f>3412-996.1</f>
        <v>2415.9</v>
      </c>
      <c r="G187" s="32">
        <v>36.6</v>
      </c>
      <c r="H187" s="32">
        <v>36.1</v>
      </c>
    </row>
    <row r="188" spans="1:8" ht="19.5" customHeight="1">
      <c r="A188" s="8" t="s">
        <v>182</v>
      </c>
      <c r="B188" s="10" t="s">
        <v>78</v>
      </c>
      <c r="C188" s="10" t="s">
        <v>175</v>
      </c>
      <c r="D188" s="10" t="s">
        <v>49</v>
      </c>
      <c r="E188" s="10" t="s">
        <v>50</v>
      </c>
      <c r="F188" s="11">
        <v>9</v>
      </c>
      <c r="G188" s="108"/>
      <c r="H188" s="108"/>
    </row>
    <row r="189" spans="1:8" ht="21" customHeight="1">
      <c r="A189" s="99" t="s">
        <v>147</v>
      </c>
      <c r="B189" s="131" t="s">
        <v>80</v>
      </c>
      <c r="C189" s="88"/>
      <c r="D189" s="209"/>
      <c r="E189" s="89"/>
      <c r="F189" s="33">
        <f>F191</f>
        <v>1903</v>
      </c>
      <c r="G189" s="108"/>
      <c r="H189" s="108"/>
    </row>
    <row r="190" spans="1:8" ht="18.75" customHeight="1">
      <c r="A190" s="99" t="s">
        <v>162</v>
      </c>
      <c r="B190" s="131" t="s">
        <v>79</v>
      </c>
      <c r="C190" s="88"/>
      <c r="D190" s="209"/>
      <c r="E190" s="89"/>
      <c r="F190" s="33">
        <f>F191</f>
        <v>1903</v>
      </c>
      <c r="G190" s="30">
        <v>478.3</v>
      </c>
      <c r="H190" s="30">
        <v>526.2</v>
      </c>
    </row>
    <row r="191" spans="1:8" ht="34.5" customHeight="1">
      <c r="A191" s="134" t="s">
        <v>65</v>
      </c>
      <c r="B191" s="3" t="s">
        <v>81</v>
      </c>
      <c r="C191" s="3"/>
      <c r="D191" s="3"/>
      <c r="E191" s="20"/>
      <c r="F191" s="4">
        <f>F192</f>
        <v>1903</v>
      </c>
      <c r="G191" s="19">
        <f>SUM(G192:G194)</f>
        <v>2273.3999999999996</v>
      </c>
      <c r="H191" s="19">
        <f>SUM(H192:H194)</f>
        <v>2273.3999999999996</v>
      </c>
    </row>
    <row r="192" spans="1:8" ht="18" customHeight="1">
      <c r="A192" s="12" t="s">
        <v>186</v>
      </c>
      <c r="B192" s="13" t="s">
        <v>81</v>
      </c>
      <c r="C192" s="13" t="s">
        <v>174</v>
      </c>
      <c r="D192" s="13" t="s">
        <v>49</v>
      </c>
      <c r="E192" s="13" t="s">
        <v>50</v>
      </c>
      <c r="F192" s="14">
        <v>1903</v>
      </c>
      <c r="G192" s="11">
        <f>30+5</f>
        <v>35</v>
      </c>
      <c r="H192" s="31">
        <f>30+5</f>
        <v>35</v>
      </c>
    </row>
    <row r="193" spans="1:8" ht="15" customHeight="1">
      <c r="A193" s="99" t="s">
        <v>159</v>
      </c>
      <c r="B193" s="131" t="s">
        <v>86</v>
      </c>
      <c r="C193" s="88"/>
      <c r="D193" s="209"/>
      <c r="E193" s="89"/>
      <c r="F193" s="33">
        <f>F195+F198</f>
        <v>1229.2</v>
      </c>
      <c r="G193" s="11"/>
      <c r="H193" s="31"/>
    </row>
    <row r="194" spans="1:8" ht="15.75">
      <c r="A194" s="99" t="s">
        <v>162</v>
      </c>
      <c r="B194" s="131" t="s">
        <v>82</v>
      </c>
      <c r="C194" s="88"/>
      <c r="D194" s="209"/>
      <c r="E194" s="89"/>
      <c r="F194" s="33">
        <f>F193</f>
        <v>1229.2</v>
      </c>
      <c r="G194" s="11">
        <f>676.6+441.2+1120.6</f>
        <v>2238.3999999999996</v>
      </c>
      <c r="H194" s="31">
        <f>676.6+441.2+1120.6</f>
        <v>2238.3999999999996</v>
      </c>
    </row>
    <row r="195" spans="1:8" ht="46.5" customHeight="1">
      <c r="A195" s="135" t="s">
        <v>189</v>
      </c>
      <c r="B195" s="6" t="s">
        <v>83</v>
      </c>
      <c r="C195" s="6"/>
      <c r="D195" s="143"/>
      <c r="E195" s="5"/>
      <c r="F195" s="7">
        <f>SUM(F196:F197)</f>
        <v>608.1</v>
      </c>
      <c r="G195" s="4" t="e">
        <f>SUM(#REF!)</f>
        <v>#REF!</v>
      </c>
      <c r="H195" s="36" t="e">
        <f>SUM(#REF!)</f>
        <v>#REF!</v>
      </c>
    </row>
    <row r="196" spans="1:8" ht="21" customHeight="1">
      <c r="A196" s="25" t="s">
        <v>186</v>
      </c>
      <c r="B196" s="15" t="s">
        <v>83</v>
      </c>
      <c r="C196" s="15" t="s">
        <v>174</v>
      </c>
      <c r="D196" s="26" t="s">
        <v>49</v>
      </c>
      <c r="E196" s="26" t="s">
        <v>50</v>
      </c>
      <c r="F196" s="30">
        <v>582.9</v>
      </c>
      <c r="G196" s="4" t="e">
        <f>#REF!</f>
        <v>#REF!</v>
      </c>
      <c r="H196" s="4" t="e">
        <f>#REF!</f>
        <v>#REF!</v>
      </c>
    </row>
    <row r="197" spans="1:8" ht="33" customHeight="1">
      <c r="A197" s="8" t="s">
        <v>179</v>
      </c>
      <c r="B197" s="10" t="s">
        <v>83</v>
      </c>
      <c r="C197" s="10" t="s">
        <v>172</v>
      </c>
      <c r="D197" s="9" t="s">
        <v>49</v>
      </c>
      <c r="E197" s="9" t="s">
        <v>50</v>
      </c>
      <c r="F197" s="31">
        <v>25.2</v>
      </c>
      <c r="G197" s="24"/>
      <c r="H197" s="24"/>
    </row>
    <row r="198" spans="1:8" ht="46.5" customHeight="1">
      <c r="A198" s="135" t="s">
        <v>190</v>
      </c>
      <c r="B198" s="6" t="s">
        <v>84</v>
      </c>
      <c r="C198" s="6"/>
      <c r="D198" s="143"/>
      <c r="E198" s="5"/>
      <c r="F198" s="7">
        <f>SUM(F199:F200)</f>
        <v>621.1</v>
      </c>
      <c r="G198" s="101"/>
      <c r="H198" s="101"/>
    </row>
    <row r="199" spans="1:8" ht="21" customHeight="1">
      <c r="A199" s="25" t="s">
        <v>186</v>
      </c>
      <c r="B199" s="15" t="s">
        <v>84</v>
      </c>
      <c r="C199" s="15" t="s">
        <v>174</v>
      </c>
      <c r="D199" s="26"/>
      <c r="E199" s="26" t="s">
        <v>50</v>
      </c>
      <c r="F199" s="30">
        <v>582.9</v>
      </c>
      <c r="G199" s="7">
        <f>G200</f>
        <v>258.6</v>
      </c>
      <c r="H199" s="7">
        <f>H200</f>
        <v>258.6</v>
      </c>
    </row>
    <row r="200" spans="1:8" ht="30">
      <c r="A200" s="8" t="s">
        <v>179</v>
      </c>
      <c r="B200" s="10" t="s">
        <v>84</v>
      </c>
      <c r="C200" s="10" t="s">
        <v>172</v>
      </c>
      <c r="D200" s="9"/>
      <c r="E200" s="9" t="s">
        <v>50</v>
      </c>
      <c r="F200" s="31">
        <v>38.2</v>
      </c>
      <c r="G200" s="14">
        <v>258.6</v>
      </c>
      <c r="H200" s="14">
        <v>258.6</v>
      </c>
    </row>
    <row r="201" spans="1:8" ht="17.25" customHeight="1">
      <c r="A201" s="127" t="s">
        <v>148</v>
      </c>
      <c r="B201" s="38" t="s">
        <v>85</v>
      </c>
      <c r="C201" s="38"/>
      <c r="D201" s="207"/>
      <c r="E201" s="85"/>
      <c r="F201" s="37">
        <f>F202</f>
        <v>15264.8</v>
      </c>
      <c r="G201" s="101"/>
      <c r="H201" s="101"/>
    </row>
    <row r="202" spans="1:8" ht="15.75" customHeight="1">
      <c r="A202" s="135" t="s">
        <v>162</v>
      </c>
      <c r="B202" s="6" t="s">
        <v>87</v>
      </c>
      <c r="C202" s="6" t="s">
        <v>165</v>
      </c>
      <c r="D202" s="143"/>
      <c r="E202" s="5"/>
      <c r="F202" s="7">
        <f>F207+F213+F215+F217+F219+F221+F223+F225+F227+F204+F229+F231+F211+F235+F237+F239+F241+F243+F209+F233</f>
        <v>15264.8</v>
      </c>
      <c r="G202" s="101"/>
      <c r="H202" s="101"/>
    </row>
    <row r="203" spans="1:8" ht="15.75" customHeight="1">
      <c r="A203" s="135" t="s">
        <v>162</v>
      </c>
      <c r="B203" s="6" t="s">
        <v>88</v>
      </c>
      <c r="C203" s="6"/>
      <c r="D203" s="143"/>
      <c r="E203" s="5"/>
      <c r="F203" s="7">
        <f>F202</f>
        <v>15264.8</v>
      </c>
      <c r="G203" s="7">
        <f>G204</f>
        <v>11221.2</v>
      </c>
      <c r="H203" s="7">
        <f>H204</f>
        <v>11771.2</v>
      </c>
    </row>
    <row r="204" spans="1:8" ht="31.5">
      <c r="A204" s="135" t="s">
        <v>89</v>
      </c>
      <c r="B204" s="6" t="s">
        <v>90</v>
      </c>
      <c r="C204" s="6"/>
      <c r="D204" s="143"/>
      <c r="E204" s="5"/>
      <c r="F204" s="7">
        <f>F205+F206</f>
        <v>1056.9</v>
      </c>
      <c r="G204" s="14">
        <f>10950+271.2</f>
        <v>11221.2</v>
      </c>
      <c r="H204" s="14">
        <f>11500+271.2</f>
        <v>11771.2</v>
      </c>
    </row>
    <row r="205" spans="1:8" ht="24" customHeight="1">
      <c r="A205" s="25" t="s">
        <v>186</v>
      </c>
      <c r="B205" s="15" t="s">
        <v>90</v>
      </c>
      <c r="C205" s="15" t="s">
        <v>174</v>
      </c>
      <c r="D205" s="15" t="s">
        <v>52</v>
      </c>
      <c r="E205" s="15" t="s">
        <v>51</v>
      </c>
      <c r="F205" s="27">
        <v>1033.2</v>
      </c>
      <c r="G205" s="7">
        <f>G206</f>
        <v>3000</v>
      </c>
      <c r="H205" s="7">
        <f>H206</f>
        <v>3000</v>
      </c>
    </row>
    <row r="206" spans="1:8" ht="29.25" customHeight="1">
      <c r="A206" s="8" t="s">
        <v>179</v>
      </c>
      <c r="B206" s="10" t="s">
        <v>90</v>
      </c>
      <c r="C206" s="10" t="s">
        <v>172</v>
      </c>
      <c r="D206" s="10" t="s">
        <v>52</v>
      </c>
      <c r="E206" s="10" t="s">
        <v>51</v>
      </c>
      <c r="F206" s="11">
        <v>23.7</v>
      </c>
      <c r="G206" s="14">
        <v>3000</v>
      </c>
      <c r="H206" s="14">
        <v>3000</v>
      </c>
    </row>
    <row r="207" spans="1:8" ht="17.25" customHeight="1">
      <c r="A207" s="134" t="s">
        <v>91</v>
      </c>
      <c r="B207" s="132" t="s">
        <v>92</v>
      </c>
      <c r="C207" s="53"/>
      <c r="D207" s="53"/>
      <c r="E207" s="52"/>
      <c r="F207" s="4">
        <f>SUM(F208:F208)</f>
        <v>1187.4</v>
      </c>
      <c r="G207" s="7">
        <f>G208</f>
        <v>30</v>
      </c>
      <c r="H207" s="7">
        <f>H208</f>
        <v>30</v>
      </c>
    </row>
    <row r="208" spans="1:8" ht="32.25" customHeight="1">
      <c r="A208" s="43" t="s">
        <v>183</v>
      </c>
      <c r="B208" s="55" t="s">
        <v>92</v>
      </c>
      <c r="C208" s="54" t="s">
        <v>177</v>
      </c>
      <c r="D208" s="54" t="s">
        <v>58</v>
      </c>
      <c r="E208" s="54" t="s">
        <v>49</v>
      </c>
      <c r="F208" s="14">
        <v>1187.4</v>
      </c>
      <c r="G208" s="14">
        <v>30</v>
      </c>
      <c r="H208" s="14">
        <v>30</v>
      </c>
    </row>
    <row r="209" spans="1:8" ht="62.25" customHeight="1">
      <c r="A209" s="134" t="s">
        <v>160</v>
      </c>
      <c r="B209" s="132" t="s">
        <v>93</v>
      </c>
      <c r="C209" s="53"/>
      <c r="D209" s="53"/>
      <c r="E209" s="52"/>
      <c r="F209" s="4">
        <f>SUM(F210:F210)</f>
        <v>50</v>
      </c>
      <c r="G209" s="7">
        <f>G210</f>
        <v>5</v>
      </c>
      <c r="H209" s="7">
        <f>H210</f>
        <v>5</v>
      </c>
    </row>
    <row r="210" spans="1:8" ht="15">
      <c r="A210" s="43" t="s">
        <v>184</v>
      </c>
      <c r="B210" s="55" t="s">
        <v>93</v>
      </c>
      <c r="C210" s="54" t="s">
        <v>178</v>
      </c>
      <c r="D210" s="54" t="s">
        <v>58</v>
      </c>
      <c r="E210" s="54" t="s">
        <v>51</v>
      </c>
      <c r="F210" s="14">
        <v>50</v>
      </c>
      <c r="G210" s="14">
        <v>5</v>
      </c>
      <c r="H210" s="14">
        <v>5</v>
      </c>
    </row>
    <row r="211" spans="1:8" ht="35.25" customHeight="1">
      <c r="A211" s="140" t="s">
        <v>203</v>
      </c>
      <c r="B211" s="159" t="s">
        <v>94</v>
      </c>
      <c r="C211" s="113"/>
      <c r="D211" s="113"/>
      <c r="E211" s="113"/>
      <c r="F211" s="24">
        <f>F212</f>
        <v>5313.5</v>
      </c>
      <c r="G211" s="7" t="e">
        <f>G212+#REF!</f>
        <v>#REF!</v>
      </c>
      <c r="H211" s="7" t="e">
        <f>H212+#REF!</f>
        <v>#REF!</v>
      </c>
    </row>
    <row r="212" spans="1:8" ht="15">
      <c r="A212" s="43" t="s">
        <v>184</v>
      </c>
      <c r="B212" s="55" t="s">
        <v>94</v>
      </c>
      <c r="C212" s="54" t="s">
        <v>178</v>
      </c>
      <c r="D212" s="54" t="s">
        <v>58</v>
      </c>
      <c r="E212" s="54" t="s">
        <v>51</v>
      </c>
      <c r="F212" s="14">
        <v>5313.5</v>
      </c>
      <c r="G212" s="27">
        <v>1505</v>
      </c>
      <c r="H212" s="27">
        <v>1505</v>
      </c>
    </row>
    <row r="213" spans="1:8" ht="15.75">
      <c r="A213" s="139" t="s">
        <v>99</v>
      </c>
      <c r="B213" s="132" t="s">
        <v>95</v>
      </c>
      <c r="C213" s="49"/>
      <c r="D213" s="49"/>
      <c r="E213" s="21"/>
      <c r="F213" s="4">
        <f>F214</f>
        <v>500</v>
      </c>
      <c r="G213" s="157"/>
      <c r="H213" s="157"/>
    </row>
    <row r="214" spans="1:8" ht="15">
      <c r="A214" s="43" t="s">
        <v>156</v>
      </c>
      <c r="B214" s="45" t="s">
        <v>95</v>
      </c>
      <c r="C214" s="45" t="s">
        <v>167</v>
      </c>
      <c r="D214" s="45" t="s">
        <v>59</v>
      </c>
      <c r="E214" s="45" t="s">
        <v>49</v>
      </c>
      <c r="F214" s="14">
        <v>500</v>
      </c>
      <c r="G214" s="157"/>
      <c r="H214" s="157"/>
    </row>
    <row r="215" spans="1:8" ht="30" customHeight="1">
      <c r="A215" s="135" t="s">
        <v>98</v>
      </c>
      <c r="B215" s="6" t="s">
        <v>96</v>
      </c>
      <c r="C215" s="6"/>
      <c r="D215" s="143"/>
      <c r="E215" s="5"/>
      <c r="F215" s="7">
        <f>F216</f>
        <v>300</v>
      </c>
      <c r="G215" s="7">
        <f>G216</f>
        <v>1730</v>
      </c>
      <c r="H215" s="7">
        <f>H216</f>
        <v>1730</v>
      </c>
    </row>
    <row r="216" spans="1:8" ht="30">
      <c r="A216" s="12" t="s">
        <v>161</v>
      </c>
      <c r="B216" s="13" t="s">
        <v>96</v>
      </c>
      <c r="C216" s="13" t="s">
        <v>172</v>
      </c>
      <c r="D216" s="16" t="s">
        <v>49</v>
      </c>
      <c r="E216" s="16" t="s">
        <v>59</v>
      </c>
      <c r="F216" s="14">
        <v>300</v>
      </c>
      <c r="G216" s="14">
        <v>1730</v>
      </c>
      <c r="H216" s="14">
        <v>1730</v>
      </c>
    </row>
    <row r="217" spans="1:8" ht="22.5" customHeight="1">
      <c r="A217" s="135" t="s">
        <v>97</v>
      </c>
      <c r="B217" s="6" t="s">
        <v>100</v>
      </c>
      <c r="C217" s="6"/>
      <c r="D217" s="143"/>
      <c r="E217" s="5"/>
      <c r="F217" s="7">
        <f>F218</f>
        <v>2620</v>
      </c>
      <c r="G217" s="7">
        <f>SUM(G218:G219)</f>
        <v>11120</v>
      </c>
      <c r="H217" s="7">
        <f>SUM(H218:H219)</f>
        <v>11120</v>
      </c>
    </row>
    <row r="218" spans="1:8" ht="15">
      <c r="A218" s="12" t="s">
        <v>157</v>
      </c>
      <c r="B218" s="13" t="s">
        <v>100</v>
      </c>
      <c r="C218" s="13" t="s">
        <v>154</v>
      </c>
      <c r="D218" s="16" t="s">
        <v>49</v>
      </c>
      <c r="E218" s="16" t="s">
        <v>56</v>
      </c>
      <c r="F218" s="14">
        <v>2620</v>
      </c>
      <c r="G218" s="27">
        <v>20</v>
      </c>
      <c r="H218" s="30">
        <v>20</v>
      </c>
    </row>
    <row r="219" spans="1:8" ht="36" customHeight="1">
      <c r="A219" s="135" t="s">
        <v>205</v>
      </c>
      <c r="B219" s="6" t="s">
        <v>101</v>
      </c>
      <c r="C219" s="6"/>
      <c r="D219" s="143"/>
      <c r="E219" s="5"/>
      <c r="F219" s="7">
        <f>F220</f>
        <v>996.1</v>
      </c>
      <c r="G219" s="14">
        <v>11100</v>
      </c>
      <c r="H219" s="32">
        <v>11100</v>
      </c>
    </row>
    <row r="220" spans="1:8" ht="30">
      <c r="A220" s="12" t="s">
        <v>161</v>
      </c>
      <c r="B220" s="13" t="s">
        <v>101</v>
      </c>
      <c r="C220" s="13" t="s">
        <v>172</v>
      </c>
      <c r="D220" s="16" t="s">
        <v>49</v>
      </c>
      <c r="E220" s="16" t="s">
        <v>59</v>
      </c>
      <c r="F220" s="14">
        <v>996.1</v>
      </c>
      <c r="G220" s="14">
        <v>17.9</v>
      </c>
      <c r="H220" s="32">
        <v>17.9</v>
      </c>
    </row>
    <row r="221" spans="1:8" ht="15.75">
      <c r="A221" s="259" t="s">
        <v>311</v>
      </c>
      <c r="B221" s="6" t="s">
        <v>312</v>
      </c>
      <c r="C221" s="48"/>
      <c r="D221" s="100"/>
      <c r="E221" s="100"/>
      <c r="F221" s="24">
        <f>F222</f>
        <v>16.8</v>
      </c>
      <c r="G221" s="251"/>
      <c r="H221" s="251"/>
    </row>
    <row r="222" spans="1:8" ht="31.5">
      <c r="A222" s="252" t="s">
        <v>179</v>
      </c>
      <c r="B222" s="258" t="s">
        <v>312</v>
      </c>
      <c r="C222" s="13" t="s">
        <v>172</v>
      </c>
      <c r="D222" s="16" t="s">
        <v>49</v>
      </c>
      <c r="E222" s="16" t="s">
        <v>59</v>
      </c>
      <c r="F222" s="14">
        <v>16.8</v>
      </c>
      <c r="G222" s="251"/>
      <c r="H222" s="251"/>
    </row>
    <row r="223" spans="1:6" ht="32.25" customHeight="1">
      <c r="A223" s="135" t="s">
        <v>102</v>
      </c>
      <c r="B223" s="6" t="s">
        <v>103</v>
      </c>
      <c r="C223" s="6"/>
      <c r="D223" s="143"/>
      <c r="E223" s="5"/>
      <c r="F223" s="7">
        <f>F224</f>
        <v>504</v>
      </c>
    </row>
    <row r="224" spans="1:6" ht="30">
      <c r="A224" s="12" t="s">
        <v>161</v>
      </c>
      <c r="B224" s="13" t="s">
        <v>103</v>
      </c>
      <c r="C224" s="13" t="s">
        <v>172</v>
      </c>
      <c r="D224" s="16" t="s">
        <v>49</v>
      </c>
      <c r="E224" s="16" t="s">
        <v>59</v>
      </c>
      <c r="F224" s="14">
        <v>504</v>
      </c>
    </row>
    <row r="225" spans="1:6" ht="45" customHeight="1">
      <c r="A225" s="135" t="s">
        <v>106</v>
      </c>
      <c r="B225" s="6" t="s">
        <v>104</v>
      </c>
      <c r="C225" s="6"/>
      <c r="D225" s="143"/>
      <c r="E225" s="5"/>
      <c r="F225" s="7">
        <f>F226</f>
        <v>250</v>
      </c>
    </row>
    <row r="226" spans="1:6" ht="30.75" customHeight="1">
      <c r="A226" s="12" t="s">
        <v>179</v>
      </c>
      <c r="B226" s="13" t="s">
        <v>104</v>
      </c>
      <c r="C226" s="13" t="s">
        <v>172</v>
      </c>
      <c r="D226" s="16" t="s">
        <v>49</v>
      </c>
      <c r="E226" s="16" t="s">
        <v>59</v>
      </c>
      <c r="F226" s="14">
        <v>250</v>
      </c>
    </row>
    <row r="227" spans="1:6" ht="21" customHeight="1">
      <c r="A227" s="139" t="s">
        <v>105</v>
      </c>
      <c r="B227" s="132" t="s">
        <v>107</v>
      </c>
      <c r="C227" s="49"/>
      <c r="D227" s="49"/>
      <c r="E227" s="21"/>
      <c r="F227" s="4">
        <f>F228</f>
        <v>600</v>
      </c>
    </row>
    <row r="228" spans="1:6" ht="30.75" customHeight="1">
      <c r="A228" s="12" t="s">
        <v>179</v>
      </c>
      <c r="B228" s="45" t="s">
        <v>107</v>
      </c>
      <c r="C228" s="45" t="s">
        <v>172</v>
      </c>
      <c r="D228" s="45" t="s">
        <v>50</v>
      </c>
      <c r="E228" s="45" t="s">
        <v>57</v>
      </c>
      <c r="F228" s="14">
        <v>600</v>
      </c>
    </row>
    <row r="229" spans="1:6" ht="35.25" customHeight="1">
      <c r="A229" s="135" t="s">
        <v>108</v>
      </c>
      <c r="B229" s="6" t="s">
        <v>109</v>
      </c>
      <c r="C229" s="6"/>
      <c r="D229" s="143"/>
      <c r="E229" s="5"/>
      <c r="F229" s="7">
        <f>F230</f>
        <v>168</v>
      </c>
    </row>
    <row r="230" spans="1:6" ht="30">
      <c r="A230" s="12" t="s">
        <v>179</v>
      </c>
      <c r="B230" s="13" t="s">
        <v>109</v>
      </c>
      <c r="C230" s="13" t="s">
        <v>172</v>
      </c>
      <c r="D230" s="16" t="s">
        <v>49</v>
      </c>
      <c r="E230" s="16" t="s">
        <v>59</v>
      </c>
      <c r="F230" s="14">
        <v>168</v>
      </c>
    </row>
    <row r="231" spans="1:6" ht="22.5" customHeight="1">
      <c r="A231" s="168" t="s">
        <v>110</v>
      </c>
      <c r="B231" s="3" t="s">
        <v>111</v>
      </c>
      <c r="C231" s="48"/>
      <c r="D231" s="100"/>
      <c r="E231" s="100"/>
      <c r="F231" s="24">
        <f>F232</f>
        <v>137.2</v>
      </c>
    </row>
    <row r="232" spans="1:6" ht="29.25" customHeight="1">
      <c r="A232" s="174" t="s">
        <v>179</v>
      </c>
      <c r="B232" s="104" t="s">
        <v>111</v>
      </c>
      <c r="C232" s="13" t="s">
        <v>172</v>
      </c>
      <c r="D232" s="16" t="s">
        <v>48</v>
      </c>
      <c r="E232" s="16" t="s">
        <v>49</v>
      </c>
      <c r="F232" s="14">
        <v>137.2</v>
      </c>
    </row>
    <row r="233" spans="1:6" ht="24.75" customHeight="1">
      <c r="A233" s="168" t="s">
        <v>110</v>
      </c>
      <c r="B233" s="3" t="s">
        <v>112</v>
      </c>
      <c r="C233" s="48"/>
      <c r="D233" s="100"/>
      <c r="E233" s="100"/>
      <c r="F233" s="24">
        <f>F234</f>
        <v>50</v>
      </c>
    </row>
    <row r="234" spans="1:6" ht="29.25" customHeight="1">
      <c r="A234" s="169" t="s">
        <v>179</v>
      </c>
      <c r="B234" s="13" t="s">
        <v>112</v>
      </c>
      <c r="C234" s="13" t="s">
        <v>172</v>
      </c>
      <c r="D234" s="16" t="s">
        <v>48</v>
      </c>
      <c r="E234" s="16" t="s">
        <v>52</v>
      </c>
      <c r="F234" s="14">
        <v>50</v>
      </c>
    </row>
    <row r="235" spans="1:6" ht="34.5" customHeight="1">
      <c r="A235" s="98" t="s">
        <v>114</v>
      </c>
      <c r="B235" s="6" t="s">
        <v>113</v>
      </c>
      <c r="C235" s="6"/>
      <c r="D235" s="143"/>
      <c r="E235" s="5"/>
      <c r="F235" s="7">
        <f>F236</f>
        <v>415.3</v>
      </c>
    </row>
    <row r="236" spans="1:6" ht="20.25" customHeight="1">
      <c r="A236" s="12" t="s">
        <v>200</v>
      </c>
      <c r="B236" s="13" t="s">
        <v>113</v>
      </c>
      <c r="C236" s="13" t="s">
        <v>201</v>
      </c>
      <c r="D236" s="16" t="s">
        <v>49</v>
      </c>
      <c r="E236" s="16" t="s">
        <v>60</v>
      </c>
      <c r="F236" s="14">
        <v>415.3</v>
      </c>
    </row>
    <row r="237" spans="1:6" ht="33" customHeight="1">
      <c r="A237" s="135" t="s">
        <v>116</v>
      </c>
      <c r="B237" s="6" t="s">
        <v>115</v>
      </c>
      <c r="C237" s="6"/>
      <c r="D237" s="143"/>
      <c r="E237" s="5"/>
      <c r="F237" s="7">
        <f>F238</f>
        <v>244.3</v>
      </c>
    </row>
    <row r="238" spans="1:6" ht="15.75" customHeight="1">
      <c r="A238" s="12" t="s">
        <v>200</v>
      </c>
      <c r="B238" s="13" t="s">
        <v>115</v>
      </c>
      <c r="C238" s="13" t="s">
        <v>201</v>
      </c>
      <c r="D238" s="16" t="s">
        <v>49</v>
      </c>
      <c r="E238" s="16" t="s">
        <v>50</v>
      </c>
      <c r="F238" s="14">
        <v>244.3</v>
      </c>
    </row>
    <row r="239" spans="1:6" ht="31.5">
      <c r="A239" s="137" t="s">
        <v>117</v>
      </c>
      <c r="B239" s="23" t="s">
        <v>119</v>
      </c>
      <c r="C239" s="23"/>
      <c r="D239" s="213"/>
      <c r="E239" s="22"/>
      <c r="F239" s="7">
        <f>F240</f>
        <v>399.8</v>
      </c>
    </row>
    <row r="240" spans="1:6" ht="15">
      <c r="A240" s="12" t="s">
        <v>200</v>
      </c>
      <c r="B240" s="13" t="s">
        <v>119</v>
      </c>
      <c r="C240" s="13" t="s">
        <v>201</v>
      </c>
      <c r="D240" s="16" t="s">
        <v>49</v>
      </c>
      <c r="E240" s="16" t="s">
        <v>50</v>
      </c>
      <c r="F240" s="14">
        <v>399.8</v>
      </c>
    </row>
    <row r="241" spans="1:6" ht="47.25">
      <c r="A241" s="106" t="s">
        <v>118</v>
      </c>
      <c r="B241" s="23" t="s">
        <v>120</v>
      </c>
      <c r="C241" s="46"/>
      <c r="D241" s="100"/>
      <c r="E241" s="22"/>
      <c r="F241" s="2">
        <f>SUM(F242:F242)</f>
        <v>230.3</v>
      </c>
    </row>
    <row r="242" spans="1:6" ht="15">
      <c r="A242" s="25" t="s">
        <v>200</v>
      </c>
      <c r="B242" s="15" t="s">
        <v>120</v>
      </c>
      <c r="C242" s="15" t="s">
        <v>201</v>
      </c>
      <c r="D242" s="26" t="s">
        <v>49</v>
      </c>
      <c r="E242" s="26" t="s">
        <v>51</v>
      </c>
      <c r="F242" s="157">
        <v>230.3</v>
      </c>
    </row>
    <row r="243" spans="1:6" ht="31.5">
      <c r="A243" s="137" t="s">
        <v>121</v>
      </c>
      <c r="B243" s="23" t="s">
        <v>122</v>
      </c>
      <c r="C243" s="23"/>
      <c r="D243" s="213"/>
      <c r="E243" s="22"/>
      <c r="F243" s="141">
        <f>F244</f>
        <v>225.2</v>
      </c>
    </row>
    <row r="244" spans="1:6" ht="15.75" thickBot="1">
      <c r="A244" s="103" t="s">
        <v>200</v>
      </c>
      <c r="B244" s="13" t="s">
        <v>122</v>
      </c>
      <c r="C244" s="13" t="s">
        <v>201</v>
      </c>
      <c r="D244" s="16" t="s">
        <v>51</v>
      </c>
      <c r="E244" s="16" t="s">
        <v>53</v>
      </c>
      <c r="F244" s="14">
        <v>225.2</v>
      </c>
    </row>
    <row r="245" spans="1:6" ht="18.75" thickBot="1">
      <c r="A245" s="95" t="s">
        <v>166</v>
      </c>
      <c r="B245" s="28"/>
      <c r="C245" s="28"/>
      <c r="D245" s="28"/>
      <c r="E245" s="28"/>
      <c r="F245" s="94">
        <f>F13+F80+F120+F157+F161+F166+F201</f>
        <v>175020.8</v>
      </c>
    </row>
  </sheetData>
  <sheetProtection/>
  <autoFilter ref="A11:H239"/>
  <mergeCells count="9">
    <mergeCell ref="A9:H9"/>
    <mergeCell ref="A7:H7"/>
    <mergeCell ref="A6:H6"/>
    <mergeCell ref="A8:H8"/>
    <mergeCell ref="A5:H5"/>
    <mergeCell ref="A1:H1"/>
    <mergeCell ref="A2:H2"/>
    <mergeCell ref="A3:H3"/>
    <mergeCell ref="A4:H4"/>
  </mergeCells>
  <printOptions horizontalCentered="1"/>
  <pageMargins left="0.984251968503937" right="0.5905511811023623" top="0.7874015748031497" bottom="0.46" header="0" footer="0.3937007874015748"/>
  <pageSetup fitToHeight="32" fitToWidth="1" horizontalDpi="1200" verticalDpi="1200" orientation="portrait" paperSize="9"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2015-10-12T12:59:32Z</cp:lastPrinted>
  <dcterms:created xsi:type="dcterms:W3CDTF">2003-12-05T21:14:57Z</dcterms:created>
  <dcterms:modified xsi:type="dcterms:W3CDTF">2015-12-04T14:53:24Z</dcterms:modified>
  <cp:category/>
  <cp:version/>
  <cp:contentType/>
  <cp:contentStatus/>
</cp:coreProperties>
</file>