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12330" activeTab="0"/>
  </bookViews>
  <sheets>
    <sheet name="прил 7" sheetId="1" r:id="rId1"/>
  </sheets>
  <definedNames>
    <definedName name="_xlnm._FilterDatabase" localSheetId="0" hidden="1">'прил 7'!$A$14:$H$286</definedName>
    <definedName name="_xlnm.Print_Titles" localSheetId="0">'прил 7'!$15:$15</definedName>
    <definedName name="_xlnm.Print_Area" localSheetId="0">'прил 7'!$A$2:$F$296</definedName>
  </definedNames>
  <calcPr fullCalcOnLoad="1"/>
</workbook>
</file>

<file path=xl/comments1.xml><?xml version="1.0" encoding="utf-8"?>
<comments xmlns="http://schemas.openxmlformats.org/spreadsheetml/2006/main">
  <authors>
    <author>User</author>
  </authors>
  <commentList>
    <comment ref="G30" authorId="0">
      <text>
        <r>
          <rPr>
            <b/>
            <sz val="8"/>
            <rFont val="Tahoma"/>
            <family val="0"/>
          </rPr>
          <t>User:</t>
        </r>
        <r>
          <rPr>
            <sz val="8"/>
            <rFont val="Tahoma"/>
            <family val="0"/>
          </rPr>
          <t xml:space="preserve">
дош отделения в школах пр. и ауп</t>
        </r>
      </text>
    </comment>
    <comment ref="H30" authorId="0">
      <text>
        <r>
          <rPr>
            <b/>
            <sz val="8"/>
            <rFont val="Tahoma"/>
            <family val="0"/>
          </rPr>
          <t>User:</t>
        </r>
        <r>
          <rPr>
            <sz val="8"/>
            <rFont val="Tahoma"/>
            <family val="0"/>
          </rPr>
          <t xml:space="preserve">
дош отделения в школах пр. и ауп</t>
        </r>
      </text>
    </comment>
    <comment ref="G32" authorId="0">
      <text>
        <r>
          <rPr>
            <b/>
            <sz val="8"/>
            <rFont val="Tahoma"/>
            <family val="0"/>
          </rPr>
          <t>User:</t>
        </r>
        <r>
          <rPr>
            <sz val="8"/>
            <rFont val="Tahoma"/>
            <family val="0"/>
          </rPr>
          <t xml:space="preserve">
+ПЛ. И РОД ПЛАТА 3523,336 Т.Р.
</t>
        </r>
      </text>
    </comment>
    <comment ref="H32" authorId="0">
      <text>
        <r>
          <rPr>
            <b/>
            <sz val="8"/>
            <rFont val="Tahoma"/>
            <family val="0"/>
          </rPr>
          <t>User:</t>
        </r>
        <r>
          <rPr>
            <sz val="8"/>
            <rFont val="Tahoma"/>
            <family val="0"/>
          </rPr>
          <t xml:space="preserve">
+ПЛ. И РОД ПЛАТА 3523,336 Т.Р.
</t>
        </r>
      </text>
    </comment>
  </commentList>
</comments>
</file>

<file path=xl/sharedStrings.xml><?xml version="1.0" encoding="utf-8"?>
<sst xmlns="http://schemas.openxmlformats.org/spreadsheetml/2006/main" count="953" uniqueCount="356">
  <si>
    <t xml:space="preserve">Поддержание в готовности источников наружного противопожарного водоснабжения, в том числе ремонт и установка новых пожарных гидрантов  </t>
  </si>
  <si>
    <t xml:space="preserve">Организация мероприятий по обеспечению безопасности людей на водных объектах, мероприятия по предупреждению чрезвычайных ситуаций (пропуск паводковых вод) </t>
  </si>
  <si>
    <t xml:space="preserve">Создание резервов материально-технических средств для проведения аварийно-спасательных работе </t>
  </si>
  <si>
    <t xml:space="preserve">Услуги охраны и техническое обслуживание кнопок тревожной сигнализации </t>
  </si>
  <si>
    <t xml:space="preserve">Подготовка и поддержание в готовности органов управления, сил и средств городского звена областной подсистемы РСЧС и гражданской обороны </t>
  </si>
  <si>
    <t xml:space="preserve">Подпрограмма "Реализация мероприятий по гражданской обороне, предупреждению и ликвидации последствий аварий, катастроф, стихийных бедствий и чрезвычайных ситуаций, в том числе обусловленных проявлением терроризма и экстремизма, совершенствованию городского звена областной подсистемы РСЧС" </t>
  </si>
  <si>
    <t xml:space="preserve">Организация мероприятий по содержанию ЕДДС </t>
  </si>
  <si>
    <t>41 5 01 00250</t>
  </si>
  <si>
    <t>41 5 01 11970</t>
  </si>
  <si>
    <t>41 5 01 11980</t>
  </si>
  <si>
    <t xml:space="preserve">Расходы на обеспечение деятельности муниципальных казенных учреждений </t>
  </si>
  <si>
    <t>Основное мероприятие"Обеспечение и поддержание в постоянной готовности систем гражданской обороны, предупреждение и ликвидация чрезвычайных ситуаций природного и техногенного характера"</t>
  </si>
  <si>
    <t>43 0 00 00000</t>
  </si>
  <si>
    <t>43 1 00 00000</t>
  </si>
  <si>
    <t>43 1 01 00000</t>
  </si>
  <si>
    <t>43 1 01 13370</t>
  </si>
  <si>
    <t>43 1 01 13410</t>
  </si>
  <si>
    <t>43 1 01 13420</t>
  </si>
  <si>
    <t>43 1 01 13430</t>
  </si>
  <si>
    <t>43 1 01 13500</t>
  </si>
  <si>
    <t>43 1 0113500</t>
  </si>
  <si>
    <t>Основное мероприятие"Обеспечение и поддержание в постоянной готовности системы пожарной безопасности"</t>
  </si>
  <si>
    <t>43 2 01 00000</t>
  </si>
  <si>
    <t>43 2 00 00000</t>
  </si>
  <si>
    <t>43 2 01 13440</t>
  </si>
  <si>
    <t>43 2 01 13460</t>
  </si>
  <si>
    <t>43 2 01 13470</t>
  </si>
  <si>
    <t>43 2 01 13480</t>
  </si>
  <si>
    <t>43 3 00 00000</t>
  </si>
  <si>
    <t>Основное мероприятие"Повышение уровня общественной безопасности"</t>
  </si>
  <si>
    <t>44 0 00 00000</t>
  </si>
  <si>
    <t>43 3 01 00000</t>
  </si>
  <si>
    <t>43 3 01 13510</t>
  </si>
  <si>
    <t>43 3 113510</t>
  </si>
  <si>
    <t>Создание в населенных пунктах Ленинградской области с численностью свыше 10 тысяч человек аппаратно-программного комплекса автоматизированной информационной системы "Безопасный город"</t>
  </si>
  <si>
    <t>43 3 01 S0430</t>
  </si>
  <si>
    <t>43 3 01 70430</t>
  </si>
  <si>
    <t>Основное мероприятие"Создание условий для эффективной деятельности органов местного самоуправления"</t>
  </si>
  <si>
    <t>44 0 01 10180</t>
  </si>
  <si>
    <t>44 0 01 00000</t>
  </si>
  <si>
    <t>81 0 00 00000</t>
  </si>
  <si>
    <t>81 1 00 00000</t>
  </si>
  <si>
    <t>81 1 01 14590</t>
  </si>
  <si>
    <t>81 1 01 00000</t>
  </si>
  <si>
    <t>41 3 01 00000</t>
  </si>
  <si>
    <t>Рз</t>
  </si>
  <si>
    <t>ПР</t>
  </si>
  <si>
    <t>05</t>
  </si>
  <si>
    <t>01</t>
  </si>
  <si>
    <t>04</t>
  </si>
  <si>
    <t>03</t>
  </si>
  <si>
    <t>02</t>
  </si>
  <si>
    <t>09</t>
  </si>
  <si>
    <t>08</t>
  </si>
  <si>
    <t>07</t>
  </si>
  <si>
    <t>11</t>
  </si>
  <si>
    <t>12</t>
  </si>
  <si>
    <t>10</t>
  </si>
  <si>
    <t>13</t>
  </si>
  <si>
    <t>06</t>
  </si>
  <si>
    <t>14</t>
  </si>
  <si>
    <t>67 0 00 0000</t>
  </si>
  <si>
    <t>67 1 00 0000</t>
  </si>
  <si>
    <t>67 1 09 00000</t>
  </si>
  <si>
    <t xml:space="preserve">Расходы на выплаты по оплате труда работников органов местного самоуправления </t>
  </si>
  <si>
    <t>67 1 09 00210</t>
  </si>
  <si>
    <t>67 3 00 00000</t>
  </si>
  <si>
    <t>67 3 09 00000</t>
  </si>
  <si>
    <t>67 3 09 00220</t>
  </si>
  <si>
    <t xml:space="preserve">Расходы на обеспечение функций органов местного самоуправления </t>
  </si>
  <si>
    <t>67 3 09 00230</t>
  </si>
  <si>
    <t>67 4 00 00000</t>
  </si>
  <si>
    <t>67 4 09 00000</t>
  </si>
  <si>
    <t>67 4 09 00210</t>
  </si>
  <si>
    <t>67 4 09 00220</t>
  </si>
  <si>
    <t>Расходы на выплаты по оплате труда работников органов местного самоуправления,  не являющихся должностями муниципальной службы</t>
  </si>
  <si>
    <t xml:space="preserve">Расходы на обеспечение функций органов местного самоуправления  </t>
  </si>
  <si>
    <t>67 4 09 00230</t>
  </si>
  <si>
    <t>67 5 09 00000</t>
  </si>
  <si>
    <t>67 5 00 00000</t>
  </si>
  <si>
    <t>67 5 09 00210</t>
  </si>
  <si>
    <t>67 9 09 00000</t>
  </si>
  <si>
    <t>67 9 09 71330</t>
  </si>
  <si>
    <t>67 9 09 71340</t>
  </si>
  <si>
    <t>98 0 00 00000</t>
  </si>
  <si>
    <t>67 9 00 00000</t>
  </si>
  <si>
    <t>98 9 00 00000</t>
  </si>
  <si>
    <t>98 9 09 00000</t>
  </si>
  <si>
    <t xml:space="preserve">На осуществление первичного воинского учета на территориях, где отсутствуют военные комиссариаты </t>
  </si>
  <si>
    <t>98 9 09 51180</t>
  </si>
  <si>
    <t xml:space="preserve">Доплаты к пенсиям муниципальных служащих </t>
  </si>
  <si>
    <t>98 9 09 03080</t>
  </si>
  <si>
    <t>98 9 09 03190</t>
  </si>
  <si>
    <t>98 9 09 03480</t>
  </si>
  <si>
    <t>98 9 09 10010</t>
  </si>
  <si>
    <t>98 9 09 10030</t>
  </si>
  <si>
    <t xml:space="preserve">Резервный фонд администрации муниципального образования </t>
  </si>
  <si>
    <t xml:space="preserve">Премирование по постановлению администрации в связи с юбилеем и вне системы оплаты труда </t>
  </si>
  <si>
    <t xml:space="preserve">Процентные платежи по муниципальному долгу </t>
  </si>
  <si>
    <t>98 9 09 10050</t>
  </si>
  <si>
    <t>98 9 09 10090</t>
  </si>
  <si>
    <t xml:space="preserve">Расчеты за услуги по начислению и выплате муниципальных субсидий </t>
  </si>
  <si>
    <t>98 9 09 10110</t>
  </si>
  <si>
    <t>98 9 09 10310</t>
  </si>
  <si>
    <t xml:space="preserve">Мероприятия по землеустройству и землепользованию </t>
  </si>
  <si>
    <t xml:space="preserve">Организация аренды объектов движимого и недвижимого имущества, организация учета муниципального имущества и ведение реестра муниципальной собственности </t>
  </si>
  <si>
    <t>98 9 09 10350</t>
  </si>
  <si>
    <t xml:space="preserve">Оплата услуг  за размещение информации на главной странице сайта Леноблинформ </t>
  </si>
  <si>
    <t>98 9 09 10420</t>
  </si>
  <si>
    <t xml:space="preserve">Мероприятия в области жилищного хозяйства </t>
  </si>
  <si>
    <t>98 9 09 15000</t>
  </si>
  <si>
    <t>98 9 09 15500</t>
  </si>
  <si>
    <t>98 9 09 96010</t>
  </si>
  <si>
    <t>Осуществление части полномочий поселений по формированию, утверждению, исполнению и контролю за исполнением бюджета</t>
  </si>
  <si>
    <t>98 9 09 96040</t>
  </si>
  <si>
    <t xml:space="preserve">Осуществление земельного контроля поселений за использование земель на территориях поселений </t>
  </si>
  <si>
    <t xml:space="preserve">Осуществление части полномочий поселений в сфере архитектуры и градостроительства </t>
  </si>
  <si>
    <t xml:space="preserve">Осуществление передаваемых полномочий поселений контрольно-счетных органов поселений по осуществлению внешнего муниципального финансового контроля </t>
  </si>
  <si>
    <t>98 9 09 96050</t>
  </si>
  <si>
    <t>98 9 09 96090</t>
  </si>
  <si>
    <t xml:space="preserve">Осуществление части полномочий поселений по организации и осуществлению мероприятий по ГО и ЧС </t>
  </si>
  <si>
    <t>98 9 09 96100</t>
  </si>
  <si>
    <t>Основное мероприятие"Переселение граждан из аварийного жилищного фонда"</t>
  </si>
  <si>
    <t>42 0 00 0000</t>
  </si>
  <si>
    <t>42 1 01 80510</t>
  </si>
  <si>
    <t xml:space="preserve">Мероприятия по оплате стоимости превышения общей площади расселяемых жилых помещений  </t>
  </si>
  <si>
    <t xml:space="preserve">Подпрограмма "Переселение граждан из аварийного жилищного фонда с учетом  необходимости развития малоэтажного жилищного строительства на территории МО "Город Отрадное" </t>
  </si>
  <si>
    <t>Основное мероприятие"Содержание, капитальный ремонт (ремонт) дорог общего пользования и дворовых территорий"</t>
  </si>
  <si>
    <t xml:space="preserve">Мероприятия по ремонту дворовых территорий </t>
  </si>
  <si>
    <t xml:space="preserve">Подпрограмма "Развитие  и усовершенствование дорожного хозяйства МО "Город Отрадное" </t>
  </si>
  <si>
    <t>42 2 01 00000</t>
  </si>
  <si>
    <t>42 2 01 11400</t>
  </si>
  <si>
    <t xml:space="preserve">Мероприятия по ремонту  дорог общего пользования </t>
  </si>
  <si>
    <t>42 2 01 11440</t>
  </si>
  <si>
    <t>42 2 01 11450</t>
  </si>
  <si>
    <t xml:space="preserve">Мероприятия по содержанию  дорог общего пользования </t>
  </si>
  <si>
    <t xml:space="preserve">Капитальный ремонт и ремонт автомобильных дорог общего пользования местного значения </t>
  </si>
  <si>
    <t>42 2 01 S0140</t>
  </si>
  <si>
    <t>42 2 01 70140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</si>
  <si>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</si>
  <si>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Муниципальная  программа "Развитие муниципальной службы в Отрадненском городском поселении Кировского муниципального района Ленинградской области"</t>
  </si>
  <si>
    <t>2015 год 
сумма
(тысяч рублей)</t>
  </si>
  <si>
    <t>2016 год 
сумма
(тысяч рублей)</t>
  </si>
  <si>
    <t>Обеспечение деятельности Главы местной администрации</t>
  </si>
  <si>
    <t>Непрограммные расходы органов местного самоуправления</t>
  </si>
  <si>
    <t xml:space="preserve"> на 2016 год</t>
  </si>
  <si>
    <t xml:space="preserve">Муниципальная программа " Развитие социо-культурного пространства на территории МО "Город отрадное" </t>
  </si>
  <si>
    <t>ЦСР</t>
  </si>
  <si>
    <t>ВР</t>
  </si>
  <si>
    <t>Утверждено</t>
  </si>
  <si>
    <t>870</t>
  </si>
  <si>
    <t>810</t>
  </si>
  <si>
    <t>Обслуживание муниципального долга</t>
  </si>
  <si>
    <t>Резервные средства</t>
  </si>
  <si>
    <t>Обеспечение деятельности аппаратов органов местного самоуправления</t>
  </si>
  <si>
    <t xml:space="preserve">Обеспечение выполнения органами местного самоуправления отдельных государственных полномочий Ленинградской области </t>
  </si>
  <si>
    <t>Предоставление  финансовой помощи гражданам  на возмещение затрат в целях выполнения работ по монтажу теплопотребляющих энергоустановок, затрат по газификации индивидуальных жилых домов</t>
  </si>
  <si>
    <t>Прочая закупка товаров, работ и услуг для обеспечения государственных (муниципальных) нужд</t>
  </si>
  <si>
    <t>Непрограммные расходы</t>
  </si>
  <si>
    <t>решением совета депутатов</t>
  </si>
  <si>
    <t>Наименование</t>
  </si>
  <si>
    <t/>
  </si>
  <si>
    <t>ВСЕГО</t>
  </si>
  <si>
    <t>730</t>
  </si>
  <si>
    <t>(Приложение 7 )</t>
  </si>
  <si>
    <t>РАСПРЕДЕЛЕНИЕ
бюджетных ассигнований по целевым статьям (муниципальным программам МО "Город Отрадное" и непрограммным направлениям деятельности), группам и подгруппам  бюджетов</t>
  </si>
  <si>
    <t>Муниципальная программа "Развитие и поддержка малого и среднего предпринимательства на территории МО "Город Отрадное"</t>
  </si>
  <si>
    <t>410</t>
  </si>
  <si>
    <t>240</t>
  </si>
  <si>
    <t>110</t>
  </si>
  <si>
    <t>120</t>
  </si>
  <si>
    <t>850</t>
  </si>
  <si>
    <t>610</t>
  </si>
  <si>
    <t>320</t>
  </si>
  <si>
    <t>310</t>
  </si>
  <si>
    <t>Иные закупки товаров, работ и услуг для обеспечения государственных (муниципальных) нужд</t>
  </si>
  <si>
    <t xml:space="preserve">Бюджетные инвестиции </t>
  </si>
  <si>
    <t>Бюджетные инвестиции</t>
  </si>
  <si>
    <t>Уплата налогов, сборов и иных платежей</t>
  </si>
  <si>
    <t>Социальные выплаты гражданам, кроме публичных нормативных социальных выплат</t>
  </si>
  <si>
    <t>Публичные нормативные социальные выплаты гражданам</t>
  </si>
  <si>
    <t xml:space="preserve">Расходы на выплату персоналу государственных (муниципальных) органов </t>
  </si>
  <si>
    <t>Расходы на выплату персоналу государственных (муниципальных) органов</t>
  </si>
  <si>
    <t>Субсидии бюджетным учреждениям</t>
  </si>
  <si>
    <t xml:space="preserve">Субсидии бюджетным учреждениям </t>
  </si>
  <si>
    <t>Осуществление отдельных государственных полномочий Ленинградской области в сфере профилактики безнадзорности и правонарушений несовершеннолетних</t>
  </si>
  <si>
    <t>Осуществление отдельных государственных полномочий Ленинградской области в сфере административных правоотношений</t>
  </si>
  <si>
    <t>МО "Город Отрадное" третьего созыва</t>
  </si>
  <si>
    <t>Расходы на выплаты персоналу казенных учреждений</t>
  </si>
  <si>
    <t xml:space="preserve">Организация и проведение мероприятий в целях энергосбережения и повышения энергетической эффективности на территории МО "Город Отрадное" в рамках подпрограммы "Обеспечение функционирования и развития жилищно-коммунальной инфраструктуры и повышение энергоэффективности" муниципальной программы "Поддержка и развитие жилищно-коммунального хозяйства, транспортной инфраструктуры и благоустройства на территории МО "Город Отрадное" </t>
  </si>
  <si>
    <t>Закупка товаров, работ, услуг в целях капитального ремонта государственного (муниципального) имущества</t>
  </si>
  <si>
    <t>а также по разделам и подразделам классификации расходов бюджетов</t>
  </si>
  <si>
    <t>Обеспечение деятельности органов местного самоуправления</t>
  </si>
  <si>
    <t>Обеспечение деятельности высшего должностного лица муниципального образования</t>
  </si>
  <si>
    <t>Обеспечение деятельности представительных органов муниципальных образований</t>
  </si>
  <si>
    <t xml:space="preserve">Муниципальная программа "Поддержка и развитие жилищно-коммунального хозяйства, транспортной инфраструктуры и благоустройства на территории МО "Город Отрадное" </t>
  </si>
  <si>
    <t>Иные межбюджетные трансферты</t>
  </si>
  <si>
    <t>540</t>
  </si>
  <si>
    <t xml:space="preserve">Муниципальная программа "Безопасность на территории Отрадненского городского поселения Кировского муниципального района Ленинградской области" </t>
  </si>
  <si>
    <t>Предоставление гражданам субсидий на оплату жилого помещения  и коммунальных услуг</t>
  </si>
  <si>
    <t>Выполнение мероприятий по противопожарной безопасности на муниципальных объектахв рамках подпрограммы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муниципальной программы "Безопасность на территории Отрадненского городского поселения Кировского муниципального района Ленинградской области"</t>
  </si>
  <si>
    <t>Расходы на капитальный ремонт (ремонт) прочих объектов согласно адресной программы</t>
  </si>
  <si>
    <t>Основное мероприятие "Устройство тротуаров и пешеходных дорожек "</t>
  </si>
  <si>
    <t xml:space="preserve">Мероприятия по устройству тротуаров и пешеходных дорожек на территории МО "Город Отрадное" </t>
  </si>
  <si>
    <t>42 2 02 00000</t>
  </si>
  <si>
    <t>42 2 02 15600</t>
  </si>
  <si>
    <t xml:space="preserve">Подпрограмма "Обеспечение функционирования и развития жилищно-коммунальной инфраструктуры и повышение энергоэффективности" </t>
  </si>
  <si>
    <t>42 3 00 00000</t>
  </si>
  <si>
    <t>Основное мероприятие"Поддержка и развитие жилищного хозяйства"</t>
  </si>
  <si>
    <t>42 3 01 00000</t>
  </si>
  <si>
    <t>42 3 01 15030</t>
  </si>
  <si>
    <t xml:space="preserve">Мероприятия на проведение капитального ремонта (ремонта) общего имущества многоквартирных домов муниципального жилищного фонда </t>
  </si>
  <si>
    <t>42 3 01 15090</t>
  </si>
  <si>
    <t>Основное мероприятие"Поддержка и развитие коммунального хозяйства"</t>
  </si>
  <si>
    <t>42 3 02 00000</t>
  </si>
  <si>
    <t xml:space="preserve">Субсидии юридическим лицам на возмещение части затрат на пополнение аварийного запаса материальных ценностей для устранения аварий и последствий стихийных бедствий на объектах ЖКХ </t>
  </si>
  <si>
    <t>42 3 02 06070</t>
  </si>
  <si>
    <t xml:space="preserve">Субсидии юридическим лицам на возмещение части затрат организациям, предоставляющим населению банно-прачечные услуги </t>
  </si>
  <si>
    <t>42  3 02 06780</t>
  </si>
  <si>
    <t xml:space="preserve">Расходы на обеспечение деятельности муниципальных казенных учреждений  </t>
  </si>
  <si>
    <t xml:space="preserve">Мероприятия в области коммунального хозяйства </t>
  </si>
  <si>
    <t>42 3 02 15630</t>
  </si>
  <si>
    <t xml:space="preserve">Строительство наружной сети канализации микрорайона «Аэрогеодезия» </t>
  </si>
  <si>
    <t>42 3 02 80560</t>
  </si>
  <si>
    <t xml:space="preserve">Разработка ПСД по газификации жилого фонда  МО "Город Отрадное", экспертиза проектной документации и  проверка достоверности определения сметной стоимости  </t>
  </si>
  <si>
    <t>42 3 02 82170</t>
  </si>
  <si>
    <t>42 3 03 00000</t>
  </si>
  <si>
    <t>42 3 03 10170</t>
  </si>
  <si>
    <t>Основное мероприятие "Обеспечение устойчивого функционирования и развития жилищно-коммунального хозяйства"</t>
  </si>
  <si>
    <t>42 3 04 00000</t>
  </si>
  <si>
    <t>42 3 04 00240</t>
  </si>
  <si>
    <t xml:space="preserve"> 42 3 04 00240</t>
  </si>
  <si>
    <t>42 4 00 00000</t>
  </si>
  <si>
    <t xml:space="preserve">Подпрограмма "Благоустройство территории МО "Город Отрадное" </t>
  </si>
  <si>
    <t>Основное мероприятие"Благоустройство территории МО "Город Отрадное""</t>
  </si>
  <si>
    <t>42 4 01 00000</t>
  </si>
  <si>
    <t>42 4 01 06790</t>
  </si>
  <si>
    <t xml:space="preserve">Осуществление мероприятий по содержанию уличного освещения </t>
  </si>
  <si>
    <t>42 4 01 15610</t>
  </si>
  <si>
    <t xml:space="preserve">Организация и осуществление прочих мероприятий по благоустройству </t>
  </si>
  <si>
    <t>42 4 01 15620</t>
  </si>
  <si>
    <t xml:space="preserve">Организация и осуществление мероприятий  по содержанию мест захоронений </t>
  </si>
  <si>
    <t>42 4 01 15640</t>
  </si>
  <si>
    <t xml:space="preserve">Организация и осуществление мероприятий  по обустройству детских и спортивных площадок </t>
  </si>
  <si>
    <t>42 4 01 15650</t>
  </si>
  <si>
    <t>42 4 01 15660</t>
  </si>
  <si>
    <t xml:space="preserve">Организация и осуществление мероприятий  по ликвидации несанкционированных свалок </t>
  </si>
  <si>
    <t xml:space="preserve">Подпрограмма "Оказание поддержки гражданам, пострадавшим в результате пожара муниципального жилищного фонда" </t>
  </si>
  <si>
    <t>Субсидии на возмещение части затрат организациям, предоставляющим услуги по вывозу ТБО</t>
  </si>
  <si>
    <t>Основное мероприятие"Оказание поддержки гражданам, постадавшим в результате пожара муниципального жилищного фонда"</t>
  </si>
  <si>
    <t>42 5 01 00000</t>
  </si>
  <si>
    <t>42 5 00 00000</t>
  </si>
  <si>
    <t xml:space="preserve">Организация и проведение мероприятий в МКУ "Отрадненская городская библиотека" </t>
  </si>
  <si>
    <t xml:space="preserve">Организация и проведение мероприятий в МБУК "КЦ "Фортуна" </t>
  </si>
  <si>
    <t xml:space="preserve">Организация и проведение мероприятий </t>
  </si>
  <si>
    <t>Основное мероприятие"Организация и проведение мероприятий в сфере культуры"</t>
  </si>
  <si>
    <t>41 1 01 00000</t>
  </si>
  <si>
    <t>41 1 00 00000</t>
  </si>
  <si>
    <t>41 0 00 00000</t>
  </si>
  <si>
    <t xml:space="preserve">Подпрограмма "Развитие культуры на территории МО "Город Отрадное" </t>
  </si>
  <si>
    <t xml:space="preserve">Подпрограмма "Молодежь города Отрадное"  </t>
  </si>
  <si>
    <t>41 1 01 11990</t>
  </si>
  <si>
    <t>41 1 01 120000</t>
  </si>
  <si>
    <t>41 1 01 12000</t>
  </si>
  <si>
    <t>41 1 01 12030</t>
  </si>
  <si>
    <t>41 2 00 00000</t>
  </si>
  <si>
    <t>41 2 01 00000</t>
  </si>
  <si>
    <t xml:space="preserve">Мероприятия по организации временного трудоустройства несовершеннолетних граждан в возрасте от 14 до 18 лет в свободное от учебы время </t>
  </si>
  <si>
    <t>41 2 01 10440</t>
  </si>
  <si>
    <t>41 2 01 10450</t>
  </si>
  <si>
    <t xml:space="preserve">Подпрограмма "Развитие физической культуры, спорта и здорового образа жизни на территории МО "Город Отрадное" </t>
  </si>
  <si>
    <t>41 3 00 00000</t>
  </si>
  <si>
    <t>Основное мероприятие "Организация и проведение официальных физкультурных мероприятий среди населения"</t>
  </si>
  <si>
    <t>41 3 01 12010</t>
  </si>
  <si>
    <t xml:space="preserve">Строительство стадиона с искусственным покрытием, г. Отрадное  </t>
  </si>
  <si>
    <t>Подпрограмма "Развитие средств массовой информации на территории МО "Город Отрадное"</t>
  </si>
  <si>
    <t>Основное мероприятие "Строительство спортивных объектов"</t>
  </si>
  <si>
    <t>41 3 02 00000</t>
  </si>
  <si>
    <t>41 3 02 80570</t>
  </si>
  <si>
    <t>Основное мероприятие "Поддержка средств массовой информации"</t>
  </si>
  <si>
    <t>41 4 01 00000</t>
  </si>
  <si>
    <t>41 4 01 00250</t>
  </si>
  <si>
    <t xml:space="preserve">Подпрограмма "Обеспечение условий реализации муниципальной программы"  </t>
  </si>
  <si>
    <t>41 5 00 00000</t>
  </si>
  <si>
    <t>Основное мероприятие"Развитие и модернизация объектов культуры"</t>
  </si>
  <si>
    <t>41 5 01 00000</t>
  </si>
  <si>
    <t>41 4 00 00000</t>
  </si>
  <si>
    <t>41 5 01 00240</t>
  </si>
  <si>
    <t xml:space="preserve">Предоставление муниципальным бюджетным и автономным учреждениям субсидий </t>
  </si>
  <si>
    <t xml:space="preserve">Оснащение оборудованием муниципальных бюджетных учреждений культуры </t>
  </si>
  <si>
    <t xml:space="preserve">Создание условий для профессионального развития и подготовки кадров </t>
  </si>
  <si>
    <t xml:space="preserve">Подпрограмма  "Развитие системы поддержки малого предпринимательства и повышение эффективности ее использования" </t>
  </si>
  <si>
    <t xml:space="preserve">Обеспечение и организация мероприятий </t>
  </si>
  <si>
    <t xml:space="preserve">Установка и обслуживание системы видеонаблюдения на территории муниципальных учреждений </t>
  </si>
  <si>
    <t xml:space="preserve">Подпрограмма "Профилактика преступлений и иных правонарушений, создание условий для деятельности добровольных формирований населения по охране общественного порядка на территории города Отрадное" </t>
  </si>
  <si>
    <t xml:space="preserve">Обслуживание охранной пожарной сигнализации </t>
  </si>
  <si>
    <t>Противопожарная пропаганда и обучение жителей города мерам пожарной безопасности</t>
  </si>
  <si>
    <t xml:space="preserve">Подпрограмма "Обеспечение первичных мер пожарной безопасности на территории Отрадненского городского поселения Кировского муниципального района Ленинградской области" </t>
  </si>
  <si>
    <t xml:space="preserve">Расчеты за услуги по начислению и сбору платы за найм </t>
  </si>
  <si>
    <t>98 9 09 10100</t>
  </si>
  <si>
    <t>41 4 01 10460</t>
  </si>
  <si>
    <t>от  02 декабря 2015г. №41</t>
  </si>
  <si>
    <t xml:space="preserve">Основное мероприятие "Обеспечение реализации энергосберегающих мероприятий" </t>
  </si>
  <si>
    <t>Основное мероприятие"Обеспечение отдыха, оздоровления, занятости детей и молодежи"</t>
  </si>
  <si>
    <t xml:space="preserve">Информирование жителей о развитии муниципального образования и деятельности органов местного самоуправления посредством телерадиовещания </t>
  </si>
  <si>
    <t xml:space="preserve">( в редакции решения совета депутатов </t>
  </si>
  <si>
    <t>Мероприятия по  проведению работ по инженерным изысканиям и разработке проектной документации для строительства наружной сети канализации микрорайона «Аэрогеодезия»</t>
  </si>
  <si>
    <t>98 9 09 80560</t>
  </si>
  <si>
    <t>42 1 01 S9602</t>
  </si>
  <si>
    <t>42 3 02 82180</t>
  </si>
  <si>
    <t xml:space="preserve">Проверка ПСД, строительно-монтажные работы, строительный и авторский надзор, контрольно-исполнительная съемка по газоснабжению жилых домов в микрорайонах "Строитель" и "Левый берег реки Тосна" г.Отрадное   </t>
  </si>
  <si>
    <t>42 4 01 S4390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</si>
  <si>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</si>
  <si>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</si>
  <si>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42 1 01 09502</t>
  </si>
  <si>
    <t>42 1 01 09602</t>
  </si>
  <si>
    <t>42 1 00 00000</t>
  </si>
  <si>
    <t>42 1 01 00000</t>
  </si>
  <si>
    <t xml:space="preserve">Мероприятия по разработке (актуализации) схемы газоснабжения МО "Город Отрадное" </t>
  </si>
  <si>
    <t>42 3 02 15680</t>
  </si>
  <si>
    <t>Проектирование и строительство инженерной и транспортной инфраструктуры</t>
  </si>
  <si>
    <t>42 3 02 70780</t>
  </si>
  <si>
    <t>42 3 02 S0780</t>
  </si>
  <si>
    <t xml:space="preserve">Мероприятия по капитальному ремонту (ремонту) помещений  МБУК  "КЦ"Фортуна" </t>
  </si>
  <si>
    <t>360</t>
  </si>
  <si>
    <t>Иные выплаты населению</t>
  </si>
  <si>
    <t>Премирование по распоряжению главы муниципального образования за вклад в социально-экономическое и культурное развитие муниципального образования</t>
  </si>
  <si>
    <t>Исполнение судебных актов, вступивших в законную силу, по искам к муниципальному образованию</t>
  </si>
  <si>
    <t>Исполнение судебных актов</t>
  </si>
  <si>
    <t>98 9 09 10070</t>
  </si>
  <si>
    <t>830</t>
  </si>
  <si>
    <t xml:space="preserve">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t>
  </si>
  <si>
    <t>98 9 09 72020</t>
  </si>
  <si>
    <t xml:space="preserve">Мероприятия на подготовку и проведение мероприятий, посвященных Дню образования Ленинградской области </t>
  </si>
  <si>
    <t>98 9 09 72030</t>
  </si>
  <si>
    <t>Реализация областного закона от 12 мая 2015 года N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</si>
  <si>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Оказание поддержки гражданам, постадавшим в результате пожара муниципального жилищного фонда</t>
  </si>
  <si>
    <t>42 5 01 S0800</t>
  </si>
  <si>
    <t>42 5 01 70800</t>
  </si>
  <si>
    <t>Капитальный ремонт объектов культуры городских поселений Ленинградской области</t>
  </si>
  <si>
    <t>41 5 01 S0350</t>
  </si>
  <si>
    <t>98 9 09 03200</t>
  </si>
  <si>
    <t>Единовременное пособие на захоронение умершего (погибшего) "Почетного жителя г. Отрадное"</t>
  </si>
  <si>
    <t>41 5 01 70350</t>
  </si>
  <si>
    <t>от 07 сентября 2016 года №39)</t>
  </si>
  <si>
    <t>42 2 01 72020</t>
  </si>
  <si>
    <t>42 2 01 74390</t>
  </si>
  <si>
    <t>42 2 01 S4390</t>
  </si>
  <si>
    <t>42 2 00 00000</t>
  </si>
  <si>
    <t>42 4 01 74390</t>
  </si>
  <si>
    <t xml:space="preserve">Обеспечение выплат стимулирующего характера работникам муниципальных учреждений культуры Ленинградской области </t>
  </si>
  <si>
    <t>41 5 01 70360</t>
  </si>
  <si>
    <t>Предоставление муниципальным бюджетным и автономным учреждениям субсидий</t>
  </si>
  <si>
    <t>98 9 09 00250</t>
  </si>
  <si>
    <t>Расходы за счет средств, переданных бюджетам муниципальных образований за счет средств резервного фонда Правительства Ленинградской области</t>
  </si>
  <si>
    <t>98 9 09 72120</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</si>
</sst>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
    <numFmt numFmtId="178" formatCode="#,##0.00&quot;р.&quot;"/>
    <numFmt numFmtId="179" formatCode="0.0"/>
    <numFmt numFmtId="180" formatCode="0.00000"/>
    <numFmt numFmtId="181" formatCode="0.0000"/>
    <numFmt numFmtId="182" formatCode="0.000"/>
  </numFmts>
  <fonts count="39">
    <font>
      <sz val="10"/>
      <name val="Arial Cyr"/>
      <family val="0"/>
    </font>
    <font>
      <b/>
      <sz val="12"/>
      <name val="Arial Cyr"/>
      <family val="0"/>
    </font>
    <font>
      <sz val="12"/>
      <name val="Arial Cyr"/>
      <family val="0"/>
    </font>
    <font>
      <sz val="14"/>
      <name val="Times New Roman"/>
      <family val="1"/>
    </font>
    <font>
      <b/>
      <sz val="16"/>
      <name val="Times New Roman"/>
      <family val="1"/>
    </font>
    <font>
      <u val="single"/>
      <sz val="10"/>
      <color indexed="12"/>
      <name val="Arial Cyr"/>
      <family val="0"/>
    </font>
    <font>
      <u val="single"/>
      <sz val="10"/>
      <color indexed="36"/>
      <name val="Arial Cyr"/>
      <family val="0"/>
    </font>
    <font>
      <b/>
      <sz val="8"/>
      <name val="Tahoma"/>
      <family val="0"/>
    </font>
    <font>
      <sz val="8"/>
      <name val="Tahoma"/>
      <family val="0"/>
    </font>
    <font>
      <b/>
      <sz val="10"/>
      <name val="Times New Roman"/>
      <family val="1"/>
    </font>
    <font>
      <i/>
      <sz val="10"/>
      <color indexed="8"/>
      <name val="Times New Roman"/>
      <family val="1"/>
    </font>
    <font>
      <i/>
      <sz val="10"/>
      <name val="Times New Roman"/>
      <family val="1"/>
    </font>
    <font>
      <sz val="14"/>
      <color indexed="8"/>
      <name val="Times New Roman"/>
      <family val="1"/>
    </font>
    <font>
      <sz val="10"/>
      <name val="Times New Roman"/>
      <family val="1"/>
    </font>
    <font>
      <b/>
      <sz val="12"/>
      <name val="Times New Roman"/>
      <family val="1"/>
    </font>
    <font>
      <sz val="12"/>
      <name val="Times New Roman"/>
      <family val="1"/>
    </font>
    <font>
      <b/>
      <i/>
      <sz val="12"/>
      <name val="Times New Roman"/>
      <family val="1"/>
    </font>
    <font>
      <b/>
      <sz val="14"/>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MS Sans Serif"/>
      <family val="0"/>
    </font>
    <font>
      <sz val="18"/>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thin"/>
      <bottom style="hair"/>
    </border>
    <border>
      <left style="hair"/>
      <right style="hair"/>
      <top style="thin"/>
      <bottom>
        <color indexed="63"/>
      </bottom>
    </border>
    <border>
      <left style="hair"/>
      <right style="hair"/>
      <top style="hair"/>
      <bottom style="hair"/>
    </border>
    <border>
      <left style="hair"/>
      <right style="hair"/>
      <top style="hair"/>
      <bottom style="thin"/>
    </border>
    <border>
      <left style="hair"/>
      <right style="hair"/>
      <top style="thin"/>
      <bottom style="thin"/>
    </border>
    <border>
      <left style="hair"/>
      <right style="hair"/>
      <top>
        <color indexed="63"/>
      </top>
      <bottom>
        <color indexed="63"/>
      </bottom>
    </border>
    <border>
      <left style="hair"/>
      <right style="thin"/>
      <top style="thin"/>
      <bottom style="hair"/>
    </border>
    <border>
      <left style="hair"/>
      <right style="thin"/>
      <top style="hair"/>
      <bottom style="hair"/>
    </border>
    <border>
      <left style="hair"/>
      <right style="thin"/>
      <top style="hair"/>
      <bottom style="thin"/>
    </border>
    <border>
      <left style="double"/>
      <right style="double"/>
      <top style="double"/>
      <bottom>
        <color indexed="63"/>
      </bottom>
    </border>
    <border>
      <left style="double">
        <color indexed="8"/>
      </left>
      <right style="double">
        <color indexed="8"/>
      </right>
      <top style="thin">
        <color indexed="8"/>
      </top>
      <bottom style="double">
        <color indexed="8"/>
      </bottom>
    </border>
    <border>
      <left style="double">
        <color indexed="8"/>
      </left>
      <right style="double">
        <color indexed="8"/>
      </right>
      <top style="double">
        <color indexed="8"/>
      </top>
      <bottom>
        <color indexed="63"/>
      </bottom>
    </border>
    <border>
      <left style="hair"/>
      <right style="thin"/>
      <top style="thin"/>
      <bottom>
        <color indexed="63"/>
      </bottom>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style="hair"/>
      <right>
        <color indexed="63"/>
      </right>
      <top>
        <color indexed="63"/>
      </top>
      <bottom>
        <color indexed="63"/>
      </bottom>
    </border>
    <border>
      <left>
        <color indexed="63"/>
      </left>
      <right>
        <color indexed="63"/>
      </right>
      <top style="thin"/>
      <bottom>
        <color indexed="63"/>
      </bottom>
    </border>
    <border>
      <left style="hair"/>
      <right style="hair"/>
      <top style="hair"/>
      <bottom>
        <color indexed="63"/>
      </bottom>
    </border>
    <border>
      <left style="hair"/>
      <right>
        <color indexed="63"/>
      </right>
      <top style="thin"/>
      <bottom>
        <color indexed="63"/>
      </bottom>
    </border>
    <border>
      <left style="thin"/>
      <right style="thin"/>
      <top style="thin"/>
      <bottom>
        <color indexed="63"/>
      </bottom>
    </border>
    <border>
      <left style="hair"/>
      <right style="hair"/>
      <top>
        <color indexed="63"/>
      </top>
      <bottom style="thin"/>
    </border>
    <border>
      <left style="medium"/>
      <right style="thin"/>
      <top style="hair"/>
      <bottom style="thin"/>
    </border>
    <border>
      <left style="medium"/>
      <right style="thin"/>
      <top style="hair"/>
      <bottom>
        <color indexed="63"/>
      </bottom>
    </border>
    <border>
      <left style="thin"/>
      <right>
        <color indexed="63"/>
      </right>
      <top style="thin"/>
      <bottom>
        <color indexed="63"/>
      </bottom>
    </border>
    <border>
      <left style="thin"/>
      <right>
        <color indexed="63"/>
      </right>
      <top style="hair"/>
      <bottom>
        <color indexed="63"/>
      </bottom>
    </border>
    <border>
      <left style="thin"/>
      <right>
        <color indexed="63"/>
      </right>
      <top style="hair"/>
      <bottom style="thin"/>
    </border>
    <border>
      <left>
        <color indexed="63"/>
      </left>
      <right style="hair"/>
      <top style="thin"/>
      <bottom>
        <color indexed="63"/>
      </bottom>
    </border>
    <border>
      <left>
        <color indexed="63"/>
      </left>
      <right style="hair"/>
      <top style="thin"/>
      <bottom style="thin"/>
    </border>
    <border>
      <left>
        <color indexed="63"/>
      </left>
      <right style="hair"/>
      <top>
        <color indexed="63"/>
      </top>
      <bottom>
        <color indexed="63"/>
      </bottom>
    </border>
    <border>
      <left>
        <color indexed="63"/>
      </left>
      <right style="hair"/>
      <top style="hair"/>
      <bottom style="thin"/>
    </border>
    <border>
      <left style="hair"/>
      <right>
        <color indexed="63"/>
      </right>
      <top>
        <color indexed="63"/>
      </top>
      <bottom style="hair"/>
    </border>
    <border>
      <left style="hair"/>
      <right>
        <color indexed="63"/>
      </right>
      <top>
        <color indexed="63"/>
      </top>
      <bottom style="thin"/>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thin"/>
    </border>
    <border>
      <left style="hair"/>
      <right style="hair"/>
      <top>
        <color indexed="63"/>
      </top>
      <bottom style="hair"/>
    </border>
    <border>
      <left>
        <color indexed="63"/>
      </left>
      <right style="hair"/>
      <top>
        <color indexed="63"/>
      </top>
      <bottom style="hair"/>
    </border>
    <border>
      <left>
        <color indexed="63"/>
      </left>
      <right style="hair"/>
      <top style="thin"/>
      <bottom style="hair"/>
    </border>
    <border>
      <left style="hair"/>
      <right>
        <color indexed="63"/>
      </right>
      <top style="hair"/>
      <bottom style="thin"/>
    </border>
    <border>
      <left style="medium"/>
      <right style="medium"/>
      <top style="medium"/>
      <bottom style="medium"/>
    </border>
    <border>
      <left style="medium"/>
      <right>
        <color indexed="63"/>
      </right>
      <top style="thin"/>
      <bottom>
        <color indexed="63"/>
      </bottom>
    </border>
    <border>
      <left style="medium"/>
      <right>
        <color indexed="63"/>
      </right>
      <top style="hair"/>
      <bottom>
        <color indexed="63"/>
      </bottom>
    </border>
    <border>
      <left style="medium"/>
      <right style="hair"/>
      <top style="hair"/>
      <bottom>
        <color indexed="63"/>
      </bottom>
    </border>
    <border>
      <left style="medium"/>
      <right style="hair"/>
      <top style="thin"/>
      <bottom style="thin"/>
    </border>
    <border>
      <left style="thin"/>
      <right style="hair"/>
      <top style="thin"/>
      <bottom style="thin"/>
    </border>
    <border>
      <left style="medium"/>
      <right style="thin"/>
      <top style="thin"/>
      <bottom>
        <color indexed="63"/>
      </bottom>
    </border>
    <border>
      <left style="thin"/>
      <right style="hair"/>
      <top>
        <color indexed="63"/>
      </top>
      <bottom>
        <color indexed="63"/>
      </bottom>
    </border>
    <border>
      <left style="thin"/>
      <right style="hair"/>
      <top style="hair"/>
      <bottom style="thin"/>
    </border>
    <border>
      <left style="thin"/>
      <right style="hair"/>
      <top style="thin"/>
      <bottom>
        <color indexed="63"/>
      </bottom>
    </border>
    <border>
      <left style="thin"/>
      <right>
        <color indexed="63"/>
      </right>
      <top style="hair"/>
      <bottom style="hair"/>
    </border>
    <border>
      <left style="medium"/>
      <right>
        <color indexed="63"/>
      </right>
      <top style="hair"/>
      <bottom style="thin"/>
    </border>
    <border>
      <left style="thin"/>
      <right style="hair"/>
      <top style="hair"/>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style="thin"/>
      <bottom style="hair"/>
    </border>
    <border>
      <left style="thin"/>
      <right style="hair"/>
      <top>
        <color indexed="63"/>
      </top>
      <bottom style="thin"/>
    </border>
    <border>
      <left style="thin"/>
      <right style="hair"/>
      <top style="thin"/>
      <bottom style="hair"/>
    </border>
    <border>
      <left style="thin"/>
      <right style="hair"/>
      <top style="hair"/>
      <bottom style="hair"/>
    </border>
    <border>
      <left style="thin"/>
      <right style="hair"/>
      <top>
        <color indexed="63"/>
      </top>
      <bottom style="hair"/>
    </border>
    <border>
      <left style="thin"/>
      <right>
        <color indexed="63"/>
      </right>
      <top>
        <color indexed="63"/>
      </top>
      <bottom style="hair"/>
    </border>
    <border>
      <left style="medium"/>
      <right>
        <color indexed="63"/>
      </right>
      <top style="thin"/>
      <bottom style="hair"/>
    </border>
    <border>
      <left style="medium"/>
      <right style="thin"/>
      <top style="thin"/>
      <bottom style="hair"/>
    </border>
    <border>
      <left style="thin"/>
      <right style="thin"/>
      <top style="hair"/>
      <bottom style="thin"/>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6"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281">
    <xf numFmtId="0" fontId="0" fillId="0" borderId="0" xfId="0" applyAlignment="1">
      <alignment/>
    </xf>
    <xf numFmtId="0" fontId="0" fillId="0" borderId="0" xfId="0" applyFill="1" applyAlignment="1">
      <alignment/>
    </xf>
    <xf numFmtId="176" fontId="1" fillId="0" borderId="10" xfId="0" applyNumberFormat="1" applyFont="1" applyFill="1" applyBorder="1" applyAlignment="1">
      <alignment horizontal="right"/>
    </xf>
    <xf numFmtId="176" fontId="1" fillId="0" borderId="11" xfId="0" applyNumberFormat="1" applyFont="1" applyFill="1" applyBorder="1" applyAlignment="1">
      <alignment horizontal="right"/>
    </xf>
    <xf numFmtId="176" fontId="2" fillId="0" borderId="12" xfId="0" applyNumberFormat="1" applyFont="1" applyFill="1" applyBorder="1" applyAlignment="1">
      <alignment horizontal="right"/>
    </xf>
    <xf numFmtId="176" fontId="2" fillId="0" borderId="13" xfId="0" applyNumberFormat="1" applyFont="1" applyFill="1" applyBorder="1" applyAlignment="1">
      <alignment horizontal="right"/>
    </xf>
    <xf numFmtId="176" fontId="1" fillId="0" borderId="14" xfId="0" applyNumberFormat="1" applyFont="1" applyFill="1" applyBorder="1" applyAlignment="1">
      <alignment horizontal="right"/>
    </xf>
    <xf numFmtId="176" fontId="1" fillId="0" borderId="15" xfId="0" applyNumberFormat="1" applyFont="1" applyFill="1" applyBorder="1" applyAlignment="1">
      <alignment horizontal="right"/>
    </xf>
    <xf numFmtId="176" fontId="2" fillId="0" borderId="10" xfId="0" applyNumberFormat="1" applyFont="1" applyFill="1" applyBorder="1" applyAlignment="1">
      <alignment horizontal="right"/>
    </xf>
    <xf numFmtId="176" fontId="2" fillId="0" borderId="16" xfId="0" applyNumberFormat="1" applyFont="1" applyFill="1" applyBorder="1" applyAlignment="1">
      <alignment horizontal="right"/>
    </xf>
    <xf numFmtId="176" fontId="2" fillId="0" borderId="17" xfId="0" applyNumberFormat="1" applyFont="1" applyFill="1" applyBorder="1" applyAlignment="1">
      <alignment horizontal="right"/>
    </xf>
    <xf numFmtId="176" fontId="2" fillId="0" borderId="18" xfId="0" applyNumberFormat="1" applyFont="1" applyFill="1" applyBorder="1" applyAlignment="1">
      <alignment horizontal="right"/>
    </xf>
    <xf numFmtId="176" fontId="1" fillId="22" borderId="11" xfId="0" applyNumberFormat="1" applyFont="1" applyFill="1" applyBorder="1" applyAlignment="1">
      <alignment horizontal="right"/>
    </xf>
    <xf numFmtId="176" fontId="1" fillId="0" borderId="16" xfId="0" applyNumberFormat="1" applyFont="1" applyFill="1" applyBorder="1" applyAlignment="1">
      <alignment horizontal="right"/>
    </xf>
    <xf numFmtId="176" fontId="1" fillId="4" borderId="10" xfId="0" applyNumberFormat="1" applyFont="1" applyFill="1" applyBorder="1" applyAlignment="1">
      <alignment horizontal="right"/>
    </xf>
    <xf numFmtId="0" fontId="9" fillId="20" borderId="19" xfId="0" applyFont="1" applyFill="1" applyBorder="1" applyAlignment="1">
      <alignment horizontal="center" vertical="center" wrapText="1"/>
    </xf>
    <xf numFmtId="0" fontId="10" fillId="20" borderId="20" xfId="0" applyFont="1" applyFill="1" applyBorder="1" applyAlignment="1">
      <alignment horizontal="center" vertical="center" wrapText="1"/>
    </xf>
    <xf numFmtId="0" fontId="11" fillId="20" borderId="20" xfId="0" applyFont="1" applyFill="1" applyBorder="1" applyAlignment="1">
      <alignment horizontal="center" vertical="center" wrapText="1"/>
    </xf>
    <xf numFmtId="0" fontId="12" fillId="20" borderId="21" xfId="0" applyFont="1" applyFill="1" applyBorder="1" applyAlignment="1">
      <alignment horizontal="center" vertical="center" wrapText="1"/>
    </xf>
    <xf numFmtId="176" fontId="1" fillId="22" borderId="14" xfId="0" applyNumberFormat="1" applyFont="1" applyFill="1" applyBorder="1" applyAlignment="1">
      <alignment horizontal="right" wrapText="1"/>
    </xf>
    <xf numFmtId="176" fontId="1" fillId="22" borderId="22" xfId="0" applyNumberFormat="1" applyFont="1" applyFill="1" applyBorder="1" applyAlignment="1">
      <alignment horizontal="right"/>
    </xf>
    <xf numFmtId="176" fontId="1" fillId="0" borderId="22" xfId="0" applyNumberFormat="1" applyFont="1" applyFill="1" applyBorder="1" applyAlignment="1">
      <alignment horizontal="right"/>
    </xf>
    <xf numFmtId="176" fontId="1" fillId="4" borderId="11" xfId="0" applyNumberFormat="1" applyFont="1" applyFill="1" applyBorder="1" applyAlignment="1">
      <alignment horizontal="right"/>
    </xf>
    <xf numFmtId="176" fontId="2" fillId="0" borderId="23" xfId="0" applyNumberFormat="1" applyFont="1" applyFill="1" applyBorder="1" applyAlignment="1">
      <alignment horizontal="right"/>
    </xf>
    <xf numFmtId="176" fontId="2" fillId="0" borderId="24" xfId="0" applyNumberFormat="1" applyFont="1" applyFill="1" applyBorder="1" applyAlignment="1">
      <alignment horizontal="right"/>
    </xf>
    <xf numFmtId="176" fontId="1" fillId="0" borderId="11" xfId="0" applyNumberFormat="1" applyFont="1" applyFill="1" applyBorder="1" applyAlignment="1">
      <alignment horizontal="right" wrapText="1"/>
    </xf>
    <xf numFmtId="176" fontId="1" fillId="0" borderId="22" xfId="0" applyNumberFormat="1" applyFont="1" applyFill="1" applyBorder="1" applyAlignment="1">
      <alignment horizontal="right" wrapText="1"/>
    </xf>
    <xf numFmtId="176" fontId="1" fillId="0" borderId="11" xfId="0" applyNumberFormat="1" applyFont="1" applyFill="1" applyBorder="1" applyAlignment="1">
      <alignment horizontal="right" wrapText="1"/>
    </xf>
    <xf numFmtId="176" fontId="1" fillId="0" borderId="22" xfId="0" applyNumberFormat="1" applyFont="1" applyFill="1" applyBorder="1" applyAlignment="1">
      <alignment horizontal="right" wrapText="1"/>
    </xf>
    <xf numFmtId="176" fontId="2" fillId="0" borderId="13" xfId="0" applyNumberFormat="1" applyFont="1" applyFill="1" applyBorder="1" applyAlignment="1">
      <alignment horizontal="right" wrapText="1"/>
    </xf>
    <xf numFmtId="176" fontId="2" fillId="0" borderId="18" xfId="0" applyNumberFormat="1" applyFont="1" applyFill="1" applyBorder="1" applyAlignment="1">
      <alignment horizontal="right" wrapText="1"/>
    </xf>
    <xf numFmtId="176" fontId="2" fillId="0" borderId="15" xfId="0" applyNumberFormat="1" applyFont="1" applyFill="1" applyBorder="1" applyAlignment="1">
      <alignment horizontal="right"/>
    </xf>
    <xf numFmtId="176" fontId="2" fillId="0" borderId="25" xfId="0" applyNumberFormat="1" applyFont="1" applyFill="1" applyBorder="1" applyAlignment="1">
      <alignment horizontal="right"/>
    </xf>
    <xf numFmtId="176" fontId="1" fillId="0" borderId="25" xfId="0" applyNumberFormat="1" applyFont="1" applyFill="1" applyBorder="1" applyAlignment="1">
      <alignment horizontal="right"/>
    </xf>
    <xf numFmtId="176" fontId="2" fillId="0" borderId="26" xfId="0" applyNumberFormat="1" applyFont="1" applyFill="1" applyBorder="1" applyAlignment="1">
      <alignment horizontal="right"/>
    </xf>
    <xf numFmtId="176" fontId="1" fillId="0" borderId="27" xfId="0" applyNumberFormat="1" applyFont="1" applyFill="1" applyBorder="1" applyAlignment="1">
      <alignment horizontal="right"/>
    </xf>
    <xf numFmtId="176" fontId="1" fillId="0" borderId="15" xfId="0" applyNumberFormat="1" applyFont="1" applyFill="1" applyBorder="1" applyAlignment="1">
      <alignment horizontal="right" wrapText="1"/>
    </xf>
    <xf numFmtId="176" fontId="1" fillId="0" borderId="25" xfId="0" applyNumberFormat="1" applyFont="1" applyFill="1" applyBorder="1" applyAlignment="1">
      <alignment horizontal="right" wrapText="1"/>
    </xf>
    <xf numFmtId="0" fontId="13" fillId="20" borderId="19" xfId="0" applyFont="1" applyFill="1" applyBorder="1" applyAlignment="1">
      <alignment horizontal="center" vertical="center" wrapText="1"/>
    </xf>
    <xf numFmtId="49" fontId="15" fillId="0" borderId="13" xfId="0" applyNumberFormat="1" applyFont="1" applyFill="1" applyBorder="1" applyAlignment="1">
      <alignment horizontal="center"/>
    </xf>
    <xf numFmtId="49" fontId="14" fillId="0" borderId="11" xfId="0" applyNumberFormat="1" applyFont="1" applyFill="1" applyBorder="1" applyAlignment="1">
      <alignment horizontal="center"/>
    </xf>
    <xf numFmtId="49" fontId="14" fillId="0" borderId="15" xfId="0" applyNumberFormat="1" applyFont="1" applyFill="1" applyBorder="1" applyAlignment="1">
      <alignment horizontal="center"/>
    </xf>
    <xf numFmtId="49" fontId="15" fillId="0" borderId="28" xfId="0" applyNumberFormat="1" applyFont="1" applyFill="1" applyBorder="1" applyAlignment="1">
      <alignment horizontal="center"/>
    </xf>
    <xf numFmtId="49" fontId="14" fillId="22" borderId="11" xfId="0" applyNumberFormat="1" applyFont="1" applyFill="1" applyBorder="1" applyAlignment="1">
      <alignment horizontal="center"/>
    </xf>
    <xf numFmtId="176" fontId="1" fillId="22" borderId="29" xfId="0" applyNumberFormat="1" applyFont="1" applyFill="1" applyBorder="1" applyAlignment="1">
      <alignment horizontal="right"/>
    </xf>
    <xf numFmtId="176" fontId="1" fillId="22" borderId="11" xfId="0" applyNumberFormat="1" applyFont="1" applyFill="1" applyBorder="1" applyAlignment="1">
      <alignment horizontal="right" wrapText="1"/>
    </xf>
    <xf numFmtId="176" fontId="1" fillId="22" borderId="29" xfId="0" applyNumberFormat="1" applyFont="1" applyFill="1" applyBorder="1" applyAlignment="1">
      <alignment horizontal="right" wrapText="1"/>
    </xf>
    <xf numFmtId="176" fontId="2" fillId="0" borderId="11" xfId="0" applyNumberFormat="1" applyFont="1" applyFill="1" applyBorder="1" applyAlignment="1">
      <alignment horizontal="right"/>
    </xf>
    <xf numFmtId="176" fontId="1" fillId="0" borderId="15" xfId="0" applyNumberFormat="1" applyFont="1" applyFill="1" applyBorder="1" applyAlignment="1">
      <alignment horizontal="right" wrapText="1"/>
    </xf>
    <xf numFmtId="176" fontId="1" fillId="0" borderId="25" xfId="0" applyNumberFormat="1" applyFont="1" applyFill="1" applyBorder="1" applyAlignment="1">
      <alignment horizontal="right" wrapText="1"/>
    </xf>
    <xf numFmtId="176" fontId="1" fillId="22" borderId="27" xfId="0" applyNumberFormat="1" applyFont="1" applyFill="1" applyBorder="1" applyAlignment="1">
      <alignment horizontal="right"/>
    </xf>
    <xf numFmtId="176" fontId="1" fillId="0" borderId="26" xfId="0" applyNumberFormat="1" applyFont="1" applyFill="1" applyBorder="1" applyAlignment="1">
      <alignment horizontal="right"/>
    </xf>
    <xf numFmtId="176" fontId="1" fillId="22" borderId="15" xfId="0" applyNumberFormat="1" applyFont="1" applyFill="1" applyBorder="1" applyAlignment="1">
      <alignment horizontal="right"/>
    </xf>
    <xf numFmtId="176" fontId="1" fillId="22" borderId="26" xfId="0" applyNumberFormat="1" applyFont="1" applyFill="1" applyBorder="1" applyAlignment="1">
      <alignment horizontal="right"/>
    </xf>
    <xf numFmtId="176" fontId="2" fillId="0" borderId="22" xfId="0" applyNumberFormat="1" applyFont="1" applyFill="1" applyBorder="1" applyAlignment="1">
      <alignment horizontal="right"/>
    </xf>
    <xf numFmtId="176" fontId="2" fillId="0" borderId="15" xfId="0" applyNumberFormat="1" applyFont="1" applyFill="1" applyBorder="1" applyAlignment="1">
      <alignment horizontal="right" wrapText="1"/>
    </xf>
    <xf numFmtId="176" fontId="2" fillId="0" borderId="25" xfId="0" applyNumberFormat="1" applyFont="1" applyFill="1" applyBorder="1" applyAlignment="1">
      <alignment horizontal="right" wrapText="1"/>
    </xf>
    <xf numFmtId="176" fontId="1" fillId="4" borderId="27" xfId="0" applyNumberFormat="1" applyFont="1" applyFill="1" applyBorder="1" applyAlignment="1">
      <alignment horizontal="right"/>
    </xf>
    <xf numFmtId="49" fontId="14" fillId="0" borderId="11" xfId="0" applyNumberFormat="1" applyFont="1" applyFill="1" applyBorder="1" applyAlignment="1">
      <alignment horizontal="center" wrapText="1"/>
    </xf>
    <xf numFmtId="176" fontId="1" fillId="0" borderId="29" xfId="0" applyNumberFormat="1" applyFont="1" applyFill="1" applyBorder="1" applyAlignment="1">
      <alignment horizontal="right"/>
    </xf>
    <xf numFmtId="176" fontId="2" fillId="0" borderId="26" xfId="0" applyNumberFormat="1" applyFont="1" applyFill="1" applyBorder="1" applyAlignment="1">
      <alignment horizontal="right" wrapText="1"/>
    </xf>
    <xf numFmtId="49" fontId="15" fillId="0" borderId="13" xfId="0" applyNumberFormat="1" applyFont="1" applyFill="1" applyBorder="1" applyAlignment="1">
      <alignment horizontal="center" wrapText="1"/>
    </xf>
    <xf numFmtId="49" fontId="14" fillId="0" borderId="14" xfId="0" applyNumberFormat="1" applyFont="1" applyFill="1" applyBorder="1" applyAlignment="1">
      <alignment horizontal="center"/>
    </xf>
    <xf numFmtId="49" fontId="14" fillId="0" borderId="30"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5" fillId="0" borderId="28" xfId="0" applyNumberFormat="1" applyFont="1" applyFill="1" applyBorder="1" applyAlignment="1">
      <alignment horizontal="center" wrapText="1"/>
    </xf>
    <xf numFmtId="49" fontId="14" fillId="0" borderId="31" xfId="0" applyNumberFormat="1" applyFont="1" applyFill="1" applyBorder="1" applyAlignment="1">
      <alignment horizontal="center" wrapText="1"/>
    </xf>
    <xf numFmtId="176" fontId="2" fillId="0" borderId="0" xfId="0" applyNumberFormat="1" applyFont="1" applyFill="1" applyBorder="1" applyAlignment="1">
      <alignment horizontal="right"/>
    </xf>
    <xf numFmtId="0" fontId="15" fillId="0" borderId="32" xfId="0" applyFont="1" applyFill="1" applyBorder="1" applyAlignment="1">
      <alignment horizontal="left" vertical="center" wrapText="1"/>
    </xf>
    <xf numFmtId="176" fontId="1" fillId="0" borderId="0" xfId="0" applyNumberFormat="1" applyFont="1" applyFill="1" applyBorder="1" applyAlignment="1">
      <alignment horizontal="right"/>
    </xf>
    <xf numFmtId="0" fontId="3" fillId="0" borderId="0" xfId="0" applyFont="1" applyFill="1" applyAlignment="1">
      <alignment horizontal="right"/>
    </xf>
    <xf numFmtId="0" fontId="15" fillId="0" borderId="33" xfId="0" applyFont="1" applyFill="1" applyBorder="1" applyAlignment="1">
      <alignment horizontal="left" vertical="center" wrapText="1"/>
    </xf>
    <xf numFmtId="49" fontId="14" fillId="0" borderId="34" xfId="0" applyNumberFormat="1" applyFont="1" applyFill="1" applyBorder="1" applyAlignment="1">
      <alignment horizontal="center"/>
    </xf>
    <xf numFmtId="49" fontId="15" fillId="0" borderId="35" xfId="0" applyNumberFormat="1" applyFont="1" applyFill="1" applyBorder="1" applyAlignment="1">
      <alignment horizontal="center"/>
    </xf>
    <xf numFmtId="49" fontId="15" fillId="0" borderId="36" xfId="0" applyNumberFormat="1" applyFont="1" applyFill="1" applyBorder="1" applyAlignment="1">
      <alignment horizontal="center"/>
    </xf>
    <xf numFmtId="49" fontId="15" fillId="0" borderId="15" xfId="0" applyNumberFormat="1" applyFont="1" applyFill="1" applyBorder="1" applyAlignment="1">
      <alignment horizontal="center"/>
    </xf>
    <xf numFmtId="176" fontId="1" fillId="4" borderId="37" xfId="0" applyNumberFormat="1" applyFont="1" applyFill="1" applyBorder="1" applyAlignment="1">
      <alignment horizontal="right"/>
    </xf>
    <xf numFmtId="49" fontId="14" fillId="4" borderId="10" xfId="0" applyNumberFormat="1" applyFont="1" applyFill="1" applyBorder="1" applyAlignment="1">
      <alignment horizontal="center"/>
    </xf>
    <xf numFmtId="49" fontId="16" fillId="4" borderId="10" xfId="0" applyNumberFormat="1" applyFont="1" applyFill="1" applyBorder="1" applyAlignment="1">
      <alignment horizontal="center"/>
    </xf>
    <xf numFmtId="176" fontId="14" fillId="4" borderId="10" xfId="0" applyNumberFormat="1" applyFont="1" applyFill="1" applyBorder="1" applyAlignment="1">
      <alignment horizontal="right"/>
    </xf>
    <xf numFmtId="49" fontId="14" fillId="22" borderId="14" xfId="0" applyNumberFormat="1" applyFont="1" applyFill="1" applyBorder="1" applyAlignment="1">
      <alignment horizontal="center" wrapText="1"/>
    </xf>
    <xf numFmtId="49" fontId="14" fillId="22" borderId="38" xfId="0" applyNumberFormat="1" applyFont="1" applyFill="1" applyBorder="1" applyAlignment="1">
      <alignment horizontal="center" wrapText="1"/>
    </xf>
    <xf numFmtId="49" fontId="16" fillId="22" borderId="38" xfId="0" applyNumberFormat="1" applyFont="1" applyFill="1" applyBorder="1" applyAlignment="1">
      <alignment horizontal="center" wrapText="1"/>
    </xf>
    <xf numFmtId="176" fontId="14" fillId="22" borderId="14" xfId="0" applyNumberFormat="1" applyFont="1" applyFill="1" applyBorder="1" applyAlignment="1">
      <alignment horizontal="right"/>
    </xf>
    <xf numFmtId="49" fontId="14" fillId="0" borderId="14" xfId="0" applyNumberFormat="1" applyFont="1" applyFill="1" applyBorder="1" applyAlignment="1">
      <alignment horizontal="center" wrapText="1"/>
    </xf>
    <xf numFmtId="49" fontId="14" fillId="0" borderId="38" xfId="0" applyNumberFormat="1" applyFont="1" applyFill="1" applyBorder="1" applyAlignment="1">
      <alignment horizontal="center" wrapText="1"/>
    </xf>
    <xf numFmtId="49" fontId="16" fillId="0" borderId="38" xfId="0" applyNumberFormat="1" applyFont="1" applyFill="1" applyBorder="1" applyAlignment="1">
      <alignment horizontal="center" wrapText="1"/>
    </xf>
    <xf numFmtId="176" fontId="14" fillId="0" borderId="14" xfId="0" applyNumberFormat="1" applyFont="1" applyFill="1" applyBorder="1" applyAlignment="1">
      <alignment horizontal="right"/>
    </xf>
    <xf numFmtId="49" fontId="14" fillId="0" borderId="39" xfId="0" applyNumberFormat="1" applyFont="1" applyFill="1" applyBorder="1" applyAlignment="1">
      <alignment horizontal="center" wrapText="1"/>
    </xf>
    <xf numFmtId="49" fontId="16" fillId="0" borderId="39" xfId="0" applyNumberFormat="1" applyFont="1" applyFill="1" applyBorder="1" applyAlignment="1">
      <alignment horizontal="center" wrapText="1"/>
    </xf>
    <xf numFmtId="176" fontId="14" fillId="0" borderId="11" xfId="0" applyNumberFormat="1" applyFont="1" applyFill="1" applyBorder="1" applyAlignment="1">
      <alignment horizontal="right" wrapText="1"/>
    </xf>
    <xf numFmtId="49" fontId="15" fillId="0" borderId="40" xfId="0" applyNumberFormat="1" applyFont="1" applyFill="1" applyBorder="1" applyAlignment="1">
      <alignment horizontal="center" wrapText="1"/>
    </xf>
    <xf numFmtId="176" fontId="15" fillId="0" borderId="28" xfId="0" applyNumberFormat="1" applyFont="1" applyFill="1" applyBorder="1" applyAlignment="1">
      <alignment horizontal="right" wrapText="1"/>
    </xf>
    <xf numFmtId="176" fontId="15" fillId="0" borderId="13" xfId="0" applyNumberFormat="1" applyFont="1" applyFill="1" applyBorder="1" applyAlignment="1">
      <alignment horizontal="right" wrapText="1"/>
    </xf>
    <xf numFmtId="49" fontId="14" fillId="0" borderId="41" xfId="0" applyNumberFormat="1" applyFont="1" applyFill="1" applyBorder="1" applyAlignment="1">
      <alignment horizontal="center" wrapText="1"/>
    </xf>
    <xf numFmtId="49" fontId="15" fillId="0" borderId="39" xfId="0" applyNumberFormat="1" applyFont="1" applyFill="1" applyBorder="1" applyAlignment="1">
      <alignment horizontal="center" wrapText="1"/>
    </xf>
    <xf numFmtId="176" fontId="14" fillId="0" borderId="15" xfId="0" applyNumberFormat="1" applyFont="1" applyFill="1" applyBorder="1" applyAlignment="1">
      <alignment horizontal="right"/>
    </xf>
    <xf numFmtId="49" fontId="15" fillId="0" borderId="42" xfId="0" applyNumberFormat="1" applyFont="1" applyFill="1" applyBorder="1" applyAlignment="1">
      <alignment horizontal="center" wrapText="1"/>
    </xf>
    <xf numFmtId="176" fontId="15" fillId="0" borderId="13" xfId="0" applyNumberFormat="1" applyFont="1" applyFill="1" applyBorder="1" applyAlignment="1">
      <alignment horizontal="right"/>
    </xf>
    <xf numFmtId="49" fontId="14" fillId="0" borderId="10" xfId="0" applyNumberFormat="1" applyFont="1" applyFill="1" applyBorder="1" applyAlignment="1">
      <alignment horizontal="center"/>
    </xf>
    <xf numFmtId="49" fontId="14" fillId="0" borderId="37" xfId="0" applyNumberFormat="1" applyFont="1" applyFill="1" applyBorder="1" applyAlignment="1">
      <alignment horizontal="center" wrapText="1"/>
    </xf>
    <xf numFmtId="49" fontId="16" fillId="0" borderId="37" xfId="0" applyNumberFormat="1" applyFont="1" applyFill="1" applyBorder="1" applyAlignment="1">
      <alignment horizontal="center" wrapText="1"/>
    </xf>
    <xf numFmtId="176" fontId="14" fillId="0" borderId="10" xfId="0" applyNumberFormat="1" applyFont="1" applyFill="1" applyBorder="1" applyAlignment="1">
      <alignment horizontal="right"/>
    </xf>
    <xf numFmtId="49" fontId="14" fillId="22" borderId="30" xfId="0" applyNumberFormat="1" applyFont="1" applyFill="1" applyBorder="1" applyAlignment="1">
      <alignment horizontal="center"/>
    </xf>
    <xf numFmtId="49" fontId="14" fillId="22" borderId="11" xfId="0" applyNumberFormat="1" applyFont="1" applyFill="1" applyBorder="1" applyAlignment="1">
      <alignment horizontal="center" wrapText="1"/>
    </xf>
    <xf numFmtId="49" fontId="14" fillId="22" borderId="37" xfId="0" applyNumberFormat="1" applyFont="1" applyFill="1" applyBorder="1" applyAlignment="1">
      <alignment horizontal="center" wrapText="1"/>
    </xf>
    <xf numFmtId="49" fontId="16" fillId="22" borderId="37" xfId="0" applyNumberFormat="1" applyFont="1" applyFill="1" applyBorder="1" applyAlignment="1">
      <alignment horizontal="center" wrapText="1"/>
    </xf>
    <xf numFmtId="176" fontId="14" fillId="22" borderId="11" xfId="0" applyNumberFormat="1" applyFont="1" applyFill="1" applyBorder="1" applyAlignment="1">
      <alignment horizontal="right"/>
    </xf>
    <xf numFmtId="176" fontId="14" fillId="0" borderId="11" xfId="0" applyNumberFormat="1" applyFont="1" applyFill="1" applyBorder="1" applyAlignment="1">
      <alignment horizontal="right"/>
    </xf>
    <xf numFmtId="49" fontId="15" fillId="0" borderId="43" xfId="0" applyNumberFormat="1" applyFont="1" applyFill="1" applyBorder="1" applyAlignment="1">
      <alignment horizontal="center" wrapText="1"/>
    </xf>
    <xf numFmtId="49" fontId="15" fillId="0" borderId="12" xfId="0" applyNumberFormat="1" applyFont="1" applyFill="1" applyBorder="1" applyAlignment="1">
      <alignment horizontal="center" wrapText="1"/>
    </xf>
    <xf numFmtId="176" fontId="15" fillId="0" borderId="12" xfId="0" applyNumberFormat="1" applyFont="1" applyFill="1" applyBorder="1" applyAlignment="1">
      <alignment horizontal="right"/>
    </xf>
    <xf numFmtId="49" fontId="15" fillId="0" borderId="37" xfId="0" applyNumberFormat="1" applyFont="1" applyFill="1" applyBorder="1" applyAlignment="1">
      <alignment horizontal="center" wrapText="1"/>
    </xf>
    <xf numFmtId="49" fontId="15" fillId="0" borderId="44" xfId="0" applyNumberFormat="1" applyFont="1" applyFill="1" applyBorder="1" applyAlignment="1">
      <alignment horizontal="center" wrapText="1"/>
    </xf>
    <xf numFmtId="176" fontId="15" fillId="0" borderId="28" xfId="0" applyNumberFormat="1" applyFont="1" applyFill="1" applyBorder="1" applyAlignment="1">
      <alignment horizontal="right"/>
    </xf>
    <xf numFmtId="49" fontId="15" fillId="0" borderId="38" xfId="0" applyNumberFormat="1" applyFont="1" applyFill="1" applyBorder="1" applyAlignment="1">
      <alignment horizontal="center" wrapText="1"/>
    </xf>
    <xf numFmtId="49" fontId="14" fillId="0" borderId="15" xfId="0" applyNumberFormat="1" applyFont="1" applyFill="1" applyBorder="1" applyAlignment="1">
      <alignment horizontal="center" wrapText="1"/>
    </xf>
    <xf numFmtId="49" fontId="15" fillId="0" borderId="15" xfId="0" applyNumberFormat="1" applyFont="1" applyFill="1" applyBorder="1" applyAlignment="1">
      <alignment horizontal="center" wrapText="1"/>
    </xf>
    <xf numFmtId="49" fontId="15" fillId="0" borderId="31" xfId="0" applyNumberFormat="1" applyFont="1" applyFill="1" applyBorder="1" applyAlignment="1">
      <alignment horizontal="center" wrapText="1"/>
    </xf>
    <xf numFmtId="49" fontId="15" fillId="0" borderId="45" xfId="0" applyNumberFormat="1" applyFont="1" applyFill="1" applyBorder="1" applyAlignment="1">
      <alignment horizontal="center" wrapText="1"/>
    </xf>
    <xf numFmtId="176" fontId="14" fillId="0" borderId="31" xfId="0" applyNumberFormat="1" applyFont="1" applyFill="1" applyBorder="1" applyAlignment="1">
      <alignment horizontal="right"/>
    </xf>
    <xf numFmtId="49" fontId="15" fillId="0" borderId="14" xfId="0" applyNumberFormat="1" applyFont="1" applyFill="1" applyBorder="1" applyAlignment="1">
      <alignment horizontal="center" wrapText="1"/>
    </xf>
    <xf numFmtId="49" fontId="15" fillId="0" borderId="10" xfId="0" applyNumberFormat="1" applyFont="1" applyFill="1" applyBorder="1" applyAlignment="1">
      <alignment horizontal="center" wrapText="1"/>
    </xf>
    <xf numFmtId="176" fontId="15" fillId="0" borderId="10" xfId="0" applyNumberFormat="1" applyFont="1" applyFill="1" applyBorder="1" applyAlignment="1">
      <alignment horizontal="right"/>
    </xf>
    <xf numFmtId="49" fontId="14" fillId="4" borderId="14" xfId="0" applyNumberFormat="1" applyFont="1" applyFill="1" applyBorder="1" applyAlignment="1">
      <alignment horizontal="center"/>
    </xf>
    <xf numFmtId="49" fontId="15" fillId="4" borderId="14" xfId="0" applyNumberFormat="1" applyFont="1" applyFill="1" applyBorder="1" applyAlignment="1">
      <alignment horizontal="center"/>
    </xf>
    <xf numFmtId="49" fontId="16" fillId="4" borderId="14" xfId="0" applyNumberFormat="1" applyFont="1" applyFill="1" applyBorder="1" applyAlignment="1">
      <alignment horizontal="center"/>
    </xf>
    <xf numFmtId="176" fontId="14" fillId="4" borderId="11" xfId="0" applyNumberFormat="1" applyFont="1" applyFill="1" applyBorder="1" applyAlignment="1">
      <alignment horizontal="right"/>
    </xf>
    <xf numFmtId="49" fontId="14" fillId="22" borderId="14" xfId="0" applyNumberFormat="1" applyFont="1" applyFill="1" applyBorder="1" applyAlignment="1">
      <alignment horizontal="center"/>
    </xf>
    <xf numFmtId="49" fontId="15" fillId="22" borderId="14" xfId="0" applyNumberFormat="1" applyFont="1" applyFill="1" applyBorder="1" applyAlignment="1">
      <alignment horizontal="center" vertical="top" wrapText="1"/>
    </xf>
    <xf numFmtId="49" fontId="16" fillId="22" borderId="14" xfId="0" applyNumberFormat="1" applyFont="1" applyFill="1" applyBorder="1" applyAlignment="1">
      <alignment horizontal="center" wrapText="1"/>
    </xf>
    <xf numFmtId="176" fontId="14" fillId="22" borderId="14" xfId="0" applyNumberFormat="1" applyFont="1" applyFill="1" applyBorder="1" applyAlignment="1">
      <alignment horizontal="right" wrapText="1"/>
    </xf>
    <xf numFmtId="49" fontId="15" fillId="0" borderId="11" xfId="0" applyNumberFormat="1" applyFont="1" applyFill="1" applyBorder="1" applyAlignment="1">
      <alignment horizontal="center" vertical="top" wrapText="1"/>
    </xf>
    <xf numFmtId="49" fontId="15" fillId="0" borderId="37" xfId="0" applyNumberFormat="1" applyFont="1" applyFill="1" applyBorder="1" applyAlignment="1">
      <alignment horizontal="center" vertical="top" wrapText="1"/>
    </xf>
    <xf numFmtId="49" fontId="15" fillId="0" borderId="11" xfId="0" applyNumberFormat="1" applyFont="1" applyFill="1" applyBorder="1" applyAlignment="1">
      <alignment horizontal="center" wrapText="1"/>
    </xf>
    <xf numFmtId="49" fontId="14" fillId="22" borderId="31" xfId="0" applyNumberFormat="1" applyFont="1" applyFill="1" applyBorder="1" applyAlignment="1">
      <alignment horizontal="center"/>
    </xf>
    <xf numFmtId="49" fontId="16" fillId="22" borderId="31" xfId="0" applyNumberFormat="1" applyFont="1" applyFill="1" applyBorder="1" applyAlignment="1">
      <alignment horizontal="center"/>
    </xf>
    <xf numFmtId="176" fontId="14" fillId="22" borderId="15" xfId="0" applyNumberFormat="1" applyFont="1" applyFill="1" applyBorder="1" applyAlignment="1">
      <alignment horizontal="right"/>
    </xf>
    <xf numFmtId="49" fontId="16" fillId="0" borderId="15" xfId="0" applyNumberFormat="1" applyFont="1" applyFill="1" applyBorder="1" applyAlignment="1">
      <alignment horizontal="center"/>
    </xf>
    <xf numFmtId="49" fontId="15" fillId="0" borderId="11" xfId="0" applyNumberFormat="1" applyFont="1" applyFill="1" applyBorder="1" applyAlignment="1">
      <alignment horizontal="center"/>
    </xf>
    <xf numFmtId="49" fontId="16" fillId="0" borderId="11" xfId="0" applyNumberFormat="1" applyFont="1" applyFill="1" applyBorder="1" applyAlignment="1">
      <alignment horizontal="center"/>
    </xf>
    <xf numFmtId="0" fontId="15" fillId="0" borderId="13" xfId="0" applyNumberFormat="1" applyFont="1" applyFill="1" applyBorder="1" applyAlignment="1">
      <alignment horizontal="center"/>
    </xf>
    <xf numFmtId="0" fontId="14" fillId="0" borderId="15" xfId="0" applyNumberFormat="1" applyFont="1" applyFill="1" applyBorder="1" applyAlignment="1">
      <alignment horizontal="center"/>
    </xf>
    <xf numFmtId="0" fontId="15" fillId="0" borderId="15" xfId="0" applyNumberFormat="1" applyFont="1" applyFill="1" applyBorder="1" applyAlignment="1">
      <alignment horizontal="center"/>
    </xf>
    <xf numFmtId="49" fontId="16" fillId="22" borderId="14" xfId="0" applyNumberFormat="1" applyFont="1" applyFill="1" applyBorder="1" applyAlignment="1">
      <alignment horizontal="center"/>
    </xf>
    <xf numFmtId="0" fontId="14" fillId="0" borderId="14" xfId="0" applyNumberFormat="1" applyFont="1" applyFill="1" applyBorder="1" applyAlignment="1">
      <alignment horizontal="center"/>
    </xf>
    <xf numFmtId="49" fontId="15" fillId="0" borderId="14" xfId="0" applyNumberFormat="1" applyFont="1" applyFill="1" applyBorder="1" applyAlignment="1">
      <alignment horizontal="center"/>
    </xf>
    <xf numFmtId="49" fontId="15" fillId="0" borderId="39" xfId="0" applyNumberFormat="1" applyFont="1" applyFill="1" applyBorder="1" applyAlignment="1">
      <alignment horizontal="center"/>
    </xf>
    <xf numFmtId="0" fontId="15" fillId="0" borderId="28" xfId="0" applyNumberFormat="1" applyFont="1" applyFill="1" applyBorder="1" applyAlignment="1">
      <alignment horizontal="center"/>
    </xf>
    <xf numFmtId="49" fontId="15" fillId="0" borderId="44" xfId="0" applyNumberFormat="1" applyFont="1" applyFill="1" applyBorder="1" applyAlignment="1">
      <alignment horizontal="center"/>
    </xf>
    <xf numFmtId="49" fontId="14" fillId="4" borderId="11" xfId="0" applyNumberFormat="1" applyFont="1" applyFill="1" applyBorder="1" applyAlignment="1">
      <alignment horizontal="center" wrapText="1"/>
    </xf>
    <xf numFmtId="49" fontId="14" fillId="4" borderId="37" xfId="0" applyNumberFormat="1" applyFont="1" applyFill="1" applyBorder="1" applyAlignment="1">
      <alignment horizontal="center" wrapText="1"/>
    </xf>
    <xf numFmtId="49" fontId="16" fillId="4" borderId="37" xfId="0" applyNumberFormat="1" applyFont="1" applyFill="1" applyBorder="1" applyAlignment="1">
      <alignment horizontal="center" wrapText="1"/>
    </xf>
    <xf numFmtId="49" fontId="15" fillId="22" borderId="14" xfId="0" applyNumberFormat="1" applyFont="1" applyFill="1" applyBorder="1" applyAlignment="1">
      <alignment horizontal="center" wrapText="1"/>
    </xf>
    <xf numFmtId="176" fontId="14" fillId="0" borderId="15" xfId="0" applyNumberFormat="1" applyFont="1" applyFill="1" applyBorder="1" applyAlignment="1">
      <alignment horizontal="right" wrapText="1"/>
    </xf>
    <xf numFmtId="49" fontId="14" fillId="0" borderId="46" xfId="0" applyNumberFormat="1" applyFont="1" applyFill="1" applyBorder="1" applyAlignment="1">
      <alignment horizontal="center" wrapText="1"/>
    </xf>
    <xf numFmtId="49" fontId="15" fillId="0" borderId="46" xfId="0" applyNumberFormat="1" applyFont="1" applyFill="1" applyBorder="1" applyAlignment="1">
      <alignment horizontal="center" wrapText="1"/>
    </xf>
    <xf numFmtId="49" fontId="15" fillId="0" borderId="47" xfId="0" applyNumberFormat="1" applyFont="1" applyFill="1" applyBorder="1" applyAlignment="1">
      <alignment horizontal="center" wrapText="1"/>
    </xf>
    <xf numFmtId="176" fontId="14" fillId="0" borderId="46" xfId="0" applyNumberFormat="1" applyFont="1" applyFill="1" applyBorder="1" applyAlignment="1">
      <alignment horizontal="right"/>
    </xf>
    <xf numFmtId="176" fontId="15" fillId="0" borderId="15" xfId="0" applyNumberFormat="1" applyFont="1" applyFill="1" applyBorder="1" applyAlignment="1">
      <alignment horizontal="right"/>
    </xf>
    <xf numFmtId="176" fontId="15" fillId="0" borderId="46" xfId="0" applyNumberFormat="1" applyFont="1" applyFill="1" applyBorder="1" applyAlignment="1">
      <alignment horizontal="right"/>
    </xf>
    <xf numFmtId="49" fontId="14" fillId="4" borderId="10" xfId="0" applyNumberFormat="1" applyFont="1" applyFill="1" applyBorder="1" applyAlignment="1">
      <alignment horizontal="center" wrapText="1"/>
    </xf>
    <xf numFmtId="49" fontId="14" fillId="4" borderId="48" xfId="0" applyNumberFormat="1" applyFont="1" applyFill="1" applyBorder="1" applyAlignment="1">
      <alignment horizontal="center" wrapText="1"/>
    </xf>
    <xf numFmtId="49" fontId="16" fillId="4" borderId="48" xfId="0" applyNumberFormat="1" applyFont="1" applyFill="1" applyBorder="1" applyAlignment="1">
      <alignment horizontal="center" wrapText="1"/>
    </xf>
    <xf numFmtId="49" fontId="14" fillId="4" borderId="14" xfId="0" applyNumberFormat="1" applyFont="1" applyFill="1" applyBorder="1" applyAlignment="1">
      <alignment horizontal="center" wrapText="1"/>
    </xf>
    <xf numFmtId="49" fontId="14" fillId="4" borderId="38" xfId="0" applyNumberFormat="1" applyFont="1" applyFill="1" applyBorder="1" applyAlignment="1">
      <alignment horizontal="center" wrapText="1"/>
    </xf>
    <xf numFmtId="176" fontId="14" fillId="4" borderId="14" xfId="0" applyNumberFormat="1" applyFont="1" applyFill="1" applyBorder="1" applyAlignment="1">
      <alignment horizontal="right" wrapText="1"/>
    </xf>
    <xf numFmtId="49" fontId="14" fillId="22" borderId="10" xfId="0" applyNumberFormat="1" applyFont="1" applyFill="1" applyBorder="1" applyAlignment="1">
      <alignment horizontal="center" wrapText="1"/>
    </xf>
    <xf numFmtId="49" fontId="15" fillId="22" borderId="10" xfId="0" applyNumberFormat="1" applyFont="1" applyFill="1" applyBorder="1" applyAlignment="1">
      <alignment horizontal="center" wrapText="1"/>
    </xf>
    <xf numFmtId="49" fontId="15" fillId="22" borderId="48" xfId="0" applyNumberFormat="1" applyFont="1" applyFill="1" applyBorder="1" applyAlignment="1">
      <alignment horizontal="center" wrapText="1"/>
    </xf>
    <xf numFmtId="176" fontId="14" fillId="22" borderId="10" xfId="0" applyNumberFormat="1" applyFont="1" applyFill="1" applyBorder="1" applyAlignment="1">
      <alignment horizontal="right" wrapText="1"/>
    </xf>
    <xf numFmtId="176" fontId="14" fillId="0" borderId="46" xfId="0" applyNumberFormat="1" applyFont="1" applyFill="1" applyBorder="1" applyAlignment="1">
      <alignment horizontal="right" wrapText="1"/>
    </xf>
    <xf numFmtId="49" fontId="14" fillId="0" borderId="12" xfId="0" applyNumberFormat="1" applyFont="1" applyFill="1" applyBorder="1" applyAlignment="1">
      <alignment horizontal="center" wrapText="1"/>
    </xf>
    <xf numFmtId="176" fontId="15" fillId="0" borderId="12" xfId="0" applyNumberFormat="1" applyFont="1" applyFill="1" applyBorder="1" applyAlignment="1">
      <alignment horizontal="right" wrapText="1"/>
    </xf>
    <xf numFmtId="49" fontId="16" fillId="4" borderId="38" xfId="0" applyNumberFormat="1" applyFont="1" applyFill="1" applyBorder="1" applyAlignment="1">
      <alignment horizontal="center" wrapText="1"/>
    </xf>
    <xf numFmtId="49" fontId="14" fillId="0" borderId="48" xfId="0" applyNumberFormat="1" applyFont="1" applyFill="1" applyBorder="1" applyAlignment="1">
      <alignment horizontal="center" wrapText="1"/>
    </xf>
    <xf numFmtId="49" fontId="16" fillId="0" borderId="48" xfId="0" applyNumberFormat="1" applyFont="1" applyFill="1" applyBorder="1" applyAlignment="1">
      <alignment horizontal="center" wrapText="1"/>
    </xf>
    <xf numFmtId="49" fontId="15" fillId="0" borderId="48" xfId="0" applyNumberFormat="1" applyFont="1" applyFill="1" applyBorder="1" applyAlignment="1">
      <alignment horizontal="center" wrapText="1"/>
    </xf>
    <xf numFmtId="49" fontId="16" fillId="0" borderId="10" xfId="0" applyNumberFormat="1" applyFont="1" applyFill="1" applyBorder="1" applyAlignment="1">
      <alignment horizontal="center" wrapText="1"/>
    </xf>
    <xf numFmtId="176" fontId="15" fillId="0" borderId="16" xfId="0" applyNumberFormat="1" applyFont="1" applyFill="1" applyBorder="1" applyAlignment="1">
      <alignment horizontal="right"/>
    </xf>
    <xf numFmtId="176" fontId="15" fillId="0" borderId="17" xfId="0" applyNumberFormat="1" applyFont="1" applyFill="1" applyBorder="1" applyAlignment="1">
      <alignment horizontal="right"/>
    </xf>
    <xf numFmtId="49" fontId="15"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5" fillId="0" borderId="49" xfId="0" applyNumberFormat="1" applyFont="1" applyFill="1" applyBorder="1" applyAlignment="1">
      <alignment horizontal="center" wrapText="1"/>
    </xf>
    <xf numFmtId="176" fontId="15" fillId="0" borderId="11" xfId="0" applyNumberFormat="1" applyFont="1" applyFill="1" applyBorder="1" applyAlignment="1">
      <alignment horizontal="right"/>
    </xf>
    <xf numFmtId="176" fontId="14" fillId="0" borderId="12" xfId="0" applyNumberFormat="1" applyFont="1" applyFill="1" applyBorder="1" applyAlignment="1">
      <alignment horizontal="right"/>
    </xf>
    <xf numFmtId="49" fontId="14" fillId="0" borderId="50" xfId="0" applyNumberFormat="1" applyFont="1" applyFill="1" applyBorder="1" applyAlignment="1">
      <alignment horizontal="center" wrapText="1"/>
    </xf>
    <xf numFmtId="176" fontId="17" fillId="0" borderId="50" xfId="0" applyNumberFormat="1" applyFont="1" applyFill="1" applyBorder="1" applyAlignment="1">
      <alignment horizontal="right"/>
    </xf>
    <xf numFmtId="176" fontId="1" fillId="22" borderId="37" xfId="0" applyNumberFormat="1" applyFont="1" applyFill="1" applyBorder="1" applyAlignment="1">
      <alignment horizontal="right"/>
    </xf>
    <xf numFmtId="176" fontId="14" fillId="0" borderId="10" xfId="0" applyNumberFormat="1" applyFont="1" applyFill="1" applyBorder="1" applyAlignment="1">
      <alignment horizontal="right" wrapText="1"/>
    </xf>
    <xf numFmtId="0" fontId="14" fillId="0" borderId="51" xfId="0" applyFont="1" applyFill="1" applyBorder="1" applyAlignment="1">
      <alignment horizontal="left" vertical="center" wrapText="1"/>
    </xf>
    <xf numFmtId="0" fontId="14" fillId="0" borderId="11" xfId="0" applyFont="1" applyBorder="1" applyAlignment="1">
      <alignment horizontal="center"/>
    </xf>
    <xf numFmtId="0" fontId="15" fillId="0" borderId="12" xfId="0" applyFont="1" applyBorder="1" applyAlignment="1">
      <alignment horizontal="center"/>
    </xf>
    <xf numFmtId="0" fontId="15" fillId="0" borderId="31" xfId="0" applyFont="1" applyBorder="1" applyAlignment="1">
      <alignment horizontal="center"/>
    </xf>
    <xf numFmtId="0" fontId="15" fillId="0" borderId="52" xfId="0" applyFont="1" applyFill="1" applyBorder="1" applyAlignment="1">
      <alignment horizontal="left" vertical="center" wrapText="1"/>
    </xf>
    <xf numFmtId="0" fontId="15" fillId="0" borderId="53" xfId="0" applyFont="1" applyFill="1" applyBorder="1" applyAlignment="1">
      <alignment horizontal="left" vertical="center" wrapText="1"/>
    </xf>
    <xf numFmtId="49" fontId="14" fillId="0" borderId="26" xfId="0" applyNumberFormat="1" applyFont="1" applyFill="1" applyBorder="1" applyAlignment="1">
      <alignment horizontal="center" wrapText="1"/>
    </xf>
    <xf numFmtId="0" fontId="13" fillId="0" borderId="0" xfId="0" applyFont="1" applyFill="1" applyAlignment="1">
      <alignment/>
    </xf>
    <xf numFmtId="49" fontId="14" fillId="4" borderId="54" xfId="0" applyNumberFormat="1" applyFont="1" applyFill="1" applyBorder="1" applyAlignment="1">
      <alignment horizontal="left" wrapText="1"/>
    </xf>
    <xf numFmtId="0" fontId="14" fillId="22" borderId="55" xfId="0" applyNumberFormat="1" applyFont="1" applyFill="1" applyBorder="1" applyAlignment="1">
      <alignment horizontal="left" wrapText="1"/>
    </xf>
    <xf numFmtId="0" fontId="14" fillId="0" borderId="55" xfId="0" applyNumberFormat="1" applyFont="1" applyFill="1" applyBorder="1" applyAlignment="1">
      <alignment horizontal="left" wrapText="1"/>
    </xf>
    <xf numFmtId="0" fontId="14" fillId="0" borderId="56" xfId="0" applyFont="1" applyFill="1" applyBorder="1" applyAlignment="1">
      <alignment horizontal="left" vertical="center" wrapText="1"/>
    </xf>
    <xf numFmtId="0" fontId="14" fillId="0" borderId="57" xfId="0" applyNumberFormat="1" applyFont="1" applyFill="1" applyBorder="1" applyAlignment="1">
      <alignment horizontal="left" wrapText="1"/>
    </xf>
    <xf numFmtId="49" fontId="15" fillId="0" borderId="58" xfId="0" applyNumberFormat="1" applyFont="1" applyFill="1" applyBorder="1" applyAlignment="1">
      <alignment horizontal="left" wrapText="1"/>
    </xf>
    <xf numFmtId="0" fontId="14" fillId="0" borderId="34" xfId="0" applyNumberFormat="1" applyFont="1" applyFill="1" applyBorder="1" applyAlignment="1">
      <alignment horizontal="left" wrapText="1"/>
    </xf>
    <xf numFmtId="49" fontId="14" fillId="22" borderId="59" xfId="0" applyNumberFormat="1" applyFont="1" applyFill="1" applyBorder="1" applyAlignment="1">
      <alignment horizontal="left" wrapText="1"/>
    </xf>
    <xf numFmtId="49" fontId="14" fillId="0" borderId="34" xfId="0" applyNumberFormat="1" applyFont="1" applyFill="1" applyBorder="1" applyAlignment="1">
      <alignment horizontal="left" wrapText="1"/>
    </xf>
    <xf numFmtId="49" fontId="15" fillId="0" borderId="36" xfId="0" applyNumberFormat="1" applyFont="1" applyFill="1" applyBorder="1" applyAlignment="1">
      <alignment horizontal="left" wrapText="1"/>
    </xf>
    <xf numFmtId="49" fontId="15" fillId="0" borderId="60" xfId="0" applyNumberFormat="1" applyFont="1" applyFill="1" applyBorder="1" applyAlignment="1">
      <alignment horizontal="left" wrapText="1"/>
    </xf>
    <xf numFmtId="0" fontId="14" fillId="0" borderId="51" xfId="0" applyNumberFormat="1" applyFont="1" applyFill="1" applyBorder="1" applyAlignment="1">
      <alignment horizontal="left" wrapText="1"/>
    </xf>
    <xf numFmtId="49" fontId="15" fillId="0" borderId="61" xfId="0" applyNumberFormat="1" applyFont="1" applyFill="1" applyBorder="1" applyAlignment="1">
      <alignment horizontal="left" wrapText="1"/>
    </xf>
    <xf numFmtId="0" fontId="14" fillId="0" borderId="59" xfId="0" applyNumberFormat="1" applyFont="1" applyFill="1" applyBorder="1" applyAlignment="1">
      <alignment horizontal="left" wrapText="1"/>
    </xf>
    <xf numFmtId="49" fontId="15" fillId="0" borderId="62" xfId="0" applyNumberFormat="1" applyFont="1" applyFill="1" applyBorder="1" applyAlignment="1">
      <alignment horizontal="left" wrapText="1"/>
    </xf>
    <xf numFmtId="49" fontId="15" fillId="0" borderId="35" xfId="0" applyNumberFormat="1" applyFont="1" applyFill="1" applyBorder="1" applyAlignment="1">
      <alignment horizontal="left" wrapText="1"/>
    </xf>
    <xf numFmtId="49" fontId="14" fillId="0" borderId="63" xfId="0" applyNumberFormat="1" applyFont="1" applyFill="1" applyBorder="1" applyAlignment="1">
      <alignment horizontal="left" wrapText="1"/>
    </xf>
    <xf numFmtId="0" fontId="14" fillId="0" borderId="64" xfId="0" applyNumberFormat="1" applyFont="1" applyFill="1" applyBorder="1" applyAlignment="1">
      <alignment horizontal="left" wrapText="1"/>
    </xf>
    <xf numFmtId="0" fontId="14" fillId="0" borderId="65" xfId="0" applyFont="1" applyFill="1" applyBorder="1" applyAlignment="1">
      <alignment horizontal="left" vertical="center" wrapText="1"/>
    </xf>
    <xf numFmtId="0" fontId="15" fillId="0" borderId="36" xfId="0" applyFont="1" applyFill="1" applyBorder="1" applyAlignment="1">
      <alignment horizontal="left" vertical="center" wrapText="1"/>
    </xf>
    <xf numFmtId="0" fontId="14" fillId="0" borderId="64" xfId="0" applyNumberFormat="1" applyFont="1" applyFill="1" applyBorder="1" applyAlignment="1">
      <alignment horizontal="left" vertical="center" wrapText="1"/>
    </xf>
    <xf numFmtId="0" fontId="15" fillId="0" borderId="5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5" fillId="0" borderId="62" xfId="0" applyFont="1" applyFill="1" applyBorder="1" applyAlignment="1">
      <alignment horizontal="left" vertical="center" wrapText="1"/>
    </xf>
    <xf numFmtId="0" fontId="14" fillId="0" borderId="66" xfId="0" applyFont="1" applyFill="1" applyBorder="1" applyAlignment="1">
      <alignment horizontal="left" vertical="center" wrapText="1"/>
    </xf>
    <xf numFmtId="49" fontId="14" fillId="0" borderId="55" xfId="0" applyNumberFormat="1" applyFont="1" applyFill="1" applyBorder="1" applyAlignment="1">
      <alignment horizontal="left" wrapText="1"/>
    </xf>
    <xf numFmtId="49" fontId="15" fillId="0" borderId="67" xfId="0" applyNumberFormat="1" applyFont="1" applyFill="1" applyBorder="1" applyAlignment="1">
      <alignment horizontal="left" vertical="center" wrapText="1"/>
    </xf>
    <xf numFmtId="49" fontId="15" fillId="0" borderId="68" xfId="0" applyNumberFormat="1" applyFont="1" applyFill="1" applyBorder="1" applyAlignment="1">
      <alignment horizontal="left" wrapText="1"/>
    </xf>
    <xf numFmtId="0" fontId="14" fillId="22" borderId="59" xfId="0" applyNumberFormat="1" applyFont="1" applyFill="1" applyBorder="1" applyAlignment="1">
      <alignment horizontal="left" wrapText="1"/>
    </xf>
    <xf numFmtId="0" fontId="15" fillId="0" borderId="58" xfId="0" applyNumberFormat="1" applyFont="1" applyFill="1" applyBorder="1" applyAlignment="1">
      <alignment horizontal="left" wrapText="1"/>
    </xf>
    <xf numFmtId="49" fontId="14" fillId="4" borderId="55" xfId="0" applyNumberFormat="1" applyFont="1" applyFill="1" applyBorder="1" applyAlignment="1">
      <alignment horizontal="left" wrapText="1"/>
    </xf>
    <xf numFmtId="49" fontId="14" fillId="0" borderId="59" xfId="0" applyNumberFormat="1" applyFont="1" applyFill="1" applyBorder="1" applyAlignment="1">
      <alignment horizontal="left" wrapText="1"/>
    </xf>
    <xf numFmtId="178" fontId="14" fillId="22" borderId="66" xfId="0" applyNumberFormat="1" applyFont="1" applyFill="1" applyBorder="1" applyAlignment="1">
      <alignment horizontal="left" wrapText="1"/>
    </xf>
    <xf numFmtId="178" fontId="14" fillId="0" borderId="57" xfId="0" applyNumberFormat="1" applyFont="1" applyFill="1" applyBorder="1" applyAlignment="1">
      <alignment horizontal="left" wrapText="1"/>
    </xf>
    <xf numFmtId="178" fontId="14" fillId="22" borderId="55" xfId="0" applyNumberFormat="1" applyFont="1" applyFill="1" applyBorder="1" applyAlignment="1">
      <alignment horizontal="left" wrapText="1"/>
    </xf>
    <xf numFmtId="178" fontId="14" fillId="0" borderId="59" xfId="0" applyNumberFormat="1" applyFont="1" applyFill="1" applyBorder="1" applyAlignment="1">
      <alignment horizontal="left" wrapText="1"/>
    </xf>
    <xf numFmtId="49" fontId="14" fillId="0" borderId="57" xfId="0" applyNumberFormat="1" applyFont="1" applyFill="1" applyBorder="1" applyAlignment="1">
      <alignment horizontal="left" wrapText="1"/>
    </xf>
    <xf numFmtId="0" fontId="15" fillId="0" borderId="62" xfId="0" applyNumberFormat="1" applyFont="1" applyFill="1" applyBorder="1" applyAlignment="1">
      <alignment horizontal="left" wrapText="1"/>
    </xf>
    <xf numFmtId="49" fontId="14" fillId="4" borderId="59" xfId="0" applyNumberFormat="1" applyFont="1" applyFill="1" applyBorder="1" applyAlignment="1">
      <alignment horizontal="left" wrapText="1"/>
    </xf>
    <xf numFmtId="0" fontId="14" fillId="22" borderId="63" xfId="0" applyNumberFormat="1" applyFont="1" applyFill="1" applyBorder="1" applyAlignment="1">
      <alignment horizontal="left" wrapText="1"/>
    </xf>
    <xf numFmtId="0" fontId="14" fillId="0" borderId="69" xfId="0" applyNumberFormat="1" applyFont="1" applyFill="1" applyBorder="1" applyAlignment="1">
      <alignment horizontal="left" wrapText="1"/>
    </xf>
    <xf numFmtId="49" fontId="15" fillId="0" borderId="57" xfId="0" applyNumberFormat="1" applyFont="1" applyFill="1" applyBorder="1" applyAlignment="1">
      <alignment horizontal="left" wrapText="1"/>
    </xf>
    <xf numFmtId="0" fontId="14" fillId="0" borderId="10" xfId="0" applyNumberFormat="1" applyFont="1" applyFill="1" applyBorder="1" applyAlignment="1">
      <alignment horizontal="left" wrapText="1"/>
    </xf>
    <xf numFmtId="49" fontId="15" fillId="0" borderId="28" xfId="0" applyNumberFormat="1" applyFont="1" applyFill="1" applyBorder="1" applyAlignment="1">
      <alignment horizontal="left" wrapText="1"/>
    </xf>
    <xf numFmtId="49" fontId="15" fillId="0" borderId="69" xfId="0" applyNumberFormat="1" applyFont="1" applyFill="1" applyBorder="1" applyAlignment="1">
      <alignment horizontal="left" wrapText="1"/>
    </xf>
    <xf numFmtId="49" fontId="14" fillId="4" borderId="67" xfId="0" applyNumberFormat="1" applyFont="1" applyFill="1" applyBorder="1" applyAlignment="1">
      <alignment horizontal="left" wrapText="1"/>
    </xf>
    <xf numFmtId="0" fontId="15" fillId="0" borderId="35" xfId="0" applyNumberFormat="1" applyFont="1" applyFill="1" applyBorder="1" applyAlignment="1">
      <alignment horizontal="left" wrapText="1"/>
    </xf>
    <xf numFmtId="0" fontId="14" fillId="4" borderId="63" xfId="0" applyNumberFormat="1" applyFont="1" applyFill="1" applyBorder="1" applyAlignment="1">
      <alignment horizontal="left" wrapText="1"/>
    </xf>
    <xf numFmtId="0" fontId="14" fillId="22" borderId="65" xfId="0" applyNumberFormat="1" applyFont="1" applyFill="1" applyBorder="1" applyAlignment="1">
      <alignment horizontal="left" wrapText="1"/>
    </xf>
    <xf numFmtId="0" fontId="14" fillId="0" borderId="70" xfId="0" applyNumberFormat="1" applyFont="1" applyFill="1" applyBorder="1" applyAlignment="1">
      <alignment horizontal="left" wrapText="1"/>
    </xf>
    <xf numFmtId="0" fontId="14" fillId="0" borderId="60" xfId="0" applyNumberFormat="1" applyFont="1" applyFill="1" applyBorder="1" applyAlignment="1">
      <alignment horizontal="left" wrapText="1"/>
    </xf>
    <xf numFmtId="0" fontId="15" fillId="0" borderId="60" xfId="0" applyNumberFormat="1" applyFont="1" applyFill="1" applyBorder="1" applyAlignment="1">
      <alignment horizontal="left" wrapText="1"/>
    </xf>
    <xf numFmtId="49" fontId="14" fillId="4" borderId="63" xfId="0" applyNumberFormat="1" applyFont="1" applyFill="1" applyBorder="1" applyAlignment="1">
      <alignment horizontal="left" wrapText="1"/>
    </xf>
    <xf numFmtId="49" fontId="14" fillId="0" borderId="67" xfId="0" applyNumberFormat="1" applyFont="1" applyFill="1" applyBorder="1" applyAlignment="1">
      <alignment horizontal="left" wrapText="1"/>
    </xf>
    <xf numFmtId="49" fontId="15" fillId="0" borderId="67" xfId="0" applyNumberFormat="1" applyFont="1" applyFill="1" applyBorder="1" applyAlignment="1">
      <alignment horizontal="left" wrapText="1"/>
    </xf>
    <xf numFmtId="49" fontId="14" fillId="0" borderId="64" xfId="0" applyNumberFormat="1" applyFont="1" applyFill="1" applyBorder="1" applyAlignment="1">
      <alignment horizontal="left" wrapText="1"/>
    </xf>
    <xf numFmtId="49" fontId="14" fillId="0" borderId="65" xfId="0" applyNumberFormat="1" applyFont="1" applyFill="1" applyBorder="1" applyAlignment="1">
      <alignment horizontal="left" wrapText="1"/>
    </xf>
    <xf numFmtId="0" fontId="15" fillId="0" borderId="35"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4" fillId="0" borderId="67" xfId="0" applyNumberFormat="1" applyFont="1" applyFill="1" applyBorder="1" applyAlignment="1">
      <alignment horizontal="left" wrapText="1"/>
    </xf>
    <xf numFmtId="49" fontId="17" fillId="0" borderId="50" xfId="0" applyNumberFormat="1" applyFont="1" applyFill="1" applyBorder="1" applyAlignment="1">
      <alignment horizontal="left" wrapText="1"/>
    </xf>
    <xf numFmtId="0" fontId="13" fillId="0" borderId="0" xfId="0" applyFont="1" applyAlignment="1">
      <alignment/>
    </xf>
    <xf numFmtId="0" fontId="14" fillId="0" borderId="71" xfId="0" applyFont="1" applyFill="1" applyBorder="1" applyAlignment="1">
      <alignment horizontal="left" vertical="center" wrapText="1"/>
    </xf>
    <xf numFmtId="0" fontId="18" fillId="0" borderId="71" xfId="0" applyFont="1" applyBorder="1" applyAlignment="1">
      <alignment wrapText="1"/>
    </xf>
    <xf numFmtId="0" fontId="15" fillId="0" borderId="61" xfId="0" applyFont="1" applyFill="1" applyBorder="1" applyAlignment="1">
      <alignment horizontal="left" vertical="center" wrapText="1"/>
    </xf>
    <xf numFmtId="0" fontId="14" fillId="0" borderId="10" xfId="0" applyNumberFormat="1" applyFont="1" applyFill="1" applyBorder="1" applyAlignment="1">
      <alignment horizontal="center"/>
    </xf>
    <xf numFmtId="49" fontId="15" fillId="0" borderId="48" xfId="0" applyNumberFormat="1" applyFont="1" applyFill="1" applyBorder="1" applyAlignment="1">
      <alignment horizontal="center"/>
    </xf>
    <xf numFmtId="0" fontId="15" fillId="0" borderId="13" xfId="0" applyFont="1" applyBorder="1" applyAlignment="1">
      <alignment horizontal="center"/>
    </xf>
    <xf numFmtId="49" fontId="14" fillId="0" borderId="16" xfId="0" applyNumberFormat="1" applyFont="1" applyFill="1" applyBorder="1" applyAlignment="1">
      <alignment horizontal="center" wrapText="1"/>
    </xf>
    <xf numFmtId="49" fontId="15" fillId="0" borderId="18" xfId="0" applyNumberFormat="1" applyFont="1" applyFill="1" applyBorder="1" applyAlignment="1">
      <alignment horizontal="center"/>
    </xf>
    <xf numFmtId="49" fontId="14" fillId="0" borderId="54" xfId="0" applyNumberFormat="1" applyFont="1" applyFill="1" applyBorder="1" applyAlignment="1">
      <alignment horizontal="left" wrapText="1"/>
    </xf>
    <xf numFmtId="0" fontId="15" fillId="0" borderId="72" xfId="0" applyFont="1" applyFill="1" applyBorder="1" applyAlignment="1">
      <alignment horizontal="left" vertical="center" wrapText="1"/>
    </xf>
    <xf numFmtId="49" fontId="15" fillId="0" borderId="30" xfId="0" applyNumberFormat="1" applyFont="1" applyFill="1" applyBorder="1" applyAlignment="1">
      <alignment horizontal="center"/>
    </xf>
    <xf numFmtId="49" fontId="15" fillId="0" borderId="73" xfId="0" applyNumberFormat="1" applyFont="1" applyFill="1" applyBorder="1" applyAlignment="1">
      <alignment horizontal="center"/>
    </xf>
    <xf numFmtId="49" fontId="15" fillId="0" borderId="55" xfId="0" applyNumberFormat="1" applyFont="1" applyFill="1" applyBorder="1" applyAlignment="1">
      <alignment horizontal="center"/>
    </xf>
    <xf numFmtId="49" fontId="15" fillId="0" borderId="58" xfId="0" applyNumberFormat="1" applyFont="1" applyFill="1" applyBorder="1" applyAlignment="1">
      <alignment horizontal="center"/>
    </xf>
    <xf numFmtId="49" fontId="15" fillId="0" borderId="40" xfId="0" applyNumberFormat="1" applyFont="1" applyFill="1" applyBorder="1" applyAlignment="1">
      <alignment horizontal="center"/>
    </xf>
    <xf numFmtId="0" fontId="15" fillId="0" borderId="74" xfId="0" applyFont="1" applyFill="1" applyBorder="1" applyAlignment="1">
      <alignment horizontal="left" vertical="center" wrapText="1"/>
    </xf>
    <xf numFmtId="0" fontId="37" fillId="0" borderId="0" xfId="0" applyFont="1" applyAlignment="1">
      <alignment horizontal="right"/>
    </xf>
    <xf numFmtId="0" fontId="3" fillId="0" borderId="0" xfId="0" applyFont="1" applyFill="1" applyAlignment="1">
      <alignment horizontal="right"/>
    </xf>
    <xf numFmtId="0" fontId="4" fillId="0" borderId="0" xfId="0" applyFont="1" applyFill="1" applyAlignment="1">
      <alignment horizontal="center"/>
    </xf>
    <xf numFmtId="0" fontId="4" fillId="0" borderId="0" xfId="0" applyFont="1" applyFill="1" applyAlignment="1">
      <alignment horizontal="center" wrapText="1"/>
    </xf>
    <xf numFmtId="0" fontId="3"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272</xdr:row>
      <xdr:rowOff>0</xdr:rowOff>
    </xdr:from>
    <xdr:to>
      <xdr:col>6</xdr:col>
      <xdr:colOff>0</xdr:colOff>
      <xdr:row>272</xdr:row>
      <xdr:rowOff>0</xdr:rowOff>
    </xdr:to>
    <xdr:sp>
      <xdr:nvSpPr>
        <xdr:cNvPr id="1" name="7740"/>
        <xdr:cNvSpPr>
          <a:spLocks/>
        </xdr:cNvSpPr>
      </xdr:nvSpPr>
      <xdr:spPr>
        <a:xfrm>
          <a:off x="9525" y="99250500"/>
          <a:ext cx="11382375" cy="0"/>
        </a:xfrm>
        <a:prstGeom prst="rect">
          <a:avLst/>
        </a:prstGeom>
        <a:solidFill>
          <a:srgbClr val="FFFFFF"/>
        </a:solidFill>
        <a:ln w="9525" cmpd="sng">
          <a:noFill/>
        </a:ln>
      </xdr:spPr>
      <xdr:txBody>
        <a:bodyPr vertOverflow="clip" wrap="square" lIns="27432" tIns="0" rIns="0" bIns="18288" anchor="b"/>
        <a:p>
          <a:pPr algn="l">
            <a:defRPr/>
          </a:pPr>
          <a:r>
            <a:rPr lang="en-US" cap="none" sz="800" b="0" i="0" u="none" baseline="0">
              <a:solidFill>
                <a:srgbClr val="000000"/>
              </a:solidFill>
            </a:rPr>
            <a:t>Исполнитель</a:t>
          </a:r>
        </a:p>
      </xdr:txBody>
    </xdr:sp>
    <xdr:clientData/>
  </xdr:twoCellAnchor>
  <xdr:twoCellAnchor>
    <xdr:from>
      <xdr:col>6</xdr:col>
      <xdr:colOff>0</xdr:colOff>
      <xdr:row>272</xdr:row>
      <xdr:rowOff>0</xdr:rowOff>
    </xdr:from>
    <xdr:to>
      <xdr:col>6</xdr:col>
      <xdr:colOff>0</xdr:colOff>
      <xdr:row>272</xdr:row>
      <xdr:rowOff>0</xdr:rowOff>
    </xdr:to>
    <xdr:sp>
      <xdr:nvSpPr>
        <xdr:cNvPr id="2" name="7741"/>
        <xdr:cNvSpPr>
          <a:spLocks/>
        </xdr:cNvSpPr>
      </xdr:nvSpPr>
      <xdr:spPr>
        <a:xfrm>
          <a:off x="11391900" y="9925050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272</xdr:row>
      <xdr:rowOff>0</xdr:rowOff>
    </xdr:from>
    <xdr:to>
      <xdr:col>6</xdr:col>
      <xdr:colOff>0</xdr:colOff>
      <xdr:row>272</xdr:row>
      <xdr:rowOff>0</xdr:rowOff>
    </xdr:to>
    <xdr:sp>
      <xdr:nvSpPr>
        <xdr:cNvPr id="3" name="7742"/>
        <xdr:cNvSpPr>
          <a:spLocks/>
        </xdr:cNvSpPr>
      </xdr:nvSpPr>
      <xdr:spPr>
        <a:xfrm>
          <a:off x="11391900" y="9925050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272</xdr:row>
      <xdr:rowOff>0</xdr:rowOff>
    </xdr:from>
    <xdr:to>
      <xdr:col>6</xdr:col>
      <xdr:colOff>0</xdr:colOff>
      <xdr:row>272</xdr:row>
      <xdr:rowOff>0</xdr:rowOff>
    </xdr:to>
    <xdr:sp>
      <xdr:nvSpPr>
        <xdr:cNvPr id="4" name="7743"/>
        <xdr:cNvSpPr>
          <a:spLocks/>
        </xdr:cNvSpPr>
      </xdr:nvSpPr>
      <xdr:spPr>
        <a:xfrm>
          <a:off x="11391900" y="9925050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6</xdr:col>
      <xdr:colOff>0</xdr:colOff>
      <xdr:row>272</xdr:row>
      <xdr:rowOff>0</xdr:rowOff>
    </xdr:from>
    <xdr:to>
      <xdr:col>6</xdr:col>
      <xdr:colOff>0</xdr:colOff>
      <xdr:row>272</xdr:row>
      <xdr:rowOff>0</xdr:rowOff>
    </xdr:to>
    <xdr:sp>
      <xdr:nvSpPr>
        <xdr:cNvPr id="5" name="7744"/>
        <xdr:cNvSpPr>
          <a:spLocks/>
        </xdr:cNvSpPr>
      </xdr:nvSpPr>
      <xdr:spPr>
        <a:xfrm>
          <a:off x="11391900" y="9925050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(расшифровка подписи)</a:t>
          </a:r>
        </a:p>
      </xdr:txBody>
    </xdr:sp>
    <xdr:clientData/>
  </xdr:twoCellAnchor>
  <xdr:twoCellAnchor>
    <xdr:from>
      <xdr:col>8</xdr:col>
      <xdr:colOff>0</xdr:colOff>
      <xdr:row>256</xdr:row>
      <xdr:rowOff>0</xdr:rowOff>
    </xdr:from>
    <xdr:to>
      <xdr:col>8</xdr:col>
      <xdr:colOff>0</xdr:colOff>
      <xdr:row>256</xdr:row>
      <xdr:rowOff>0</xdr:rowOff>
    </xdr:to>
    <xdr:sp>
      <xdr:nvSpPr>
        <xdr:cNvPr id="6" name="7745"/>
        <xdr:cNvSpPr>
          <a:spLocks/>
        </xdr:cNvSpPr>
      </xdr:nvSpPr>
      <xdr:spPr>
        <a:xfrm>
          <a:off x="11391900" y="9410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0</xdr:colOff>
      <xdr:row>256</xdr:row>
      <xdr:rowOff>0</xdr:rowOff>
    </xdr:from>
    <xdr:to>
      <xdr:col>8</xdr:col>
      <xdr:colOff>0</xdr:colOff>
      <xdr:row>256</xdr:row>
      <xdr:rowOff>0</xdr:rowOff>
    </xdr:to>
    <xdr:sp>
      <xdr:nvSpPr>
        <xdr:cNvPr id="7" name="7746"/>
        <xdr:cNvSpPr>
          <a:spLocks/>
        </xdr:cNvSpPr>
      </xdr:nvSpPr>
      <xdr:spPr>
        <a:xfrm>
          <a:off x="11391900" y="9410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272</xdr:row>
      <xdr:rowOff>0</xdr:rowOff>
    </xdr:from>
    <xdr:to>
      <xdr:col>6</xdr:col>
      <xdr:colOff>0</xdr:colOff>
      <xdr:row>272</xdr:row>
      <xdr:rowOff>0</xdr:rowOff>
    </xdr:to>
    <xdr:sp>
      <xdr:nvSpPr>
        <xdr:cNvPr id="8" name="7741"/>
        <xdr:cNvSpPr>
          <a:spLocks/>
        </xdr:cNvSpPr>
      </xdr:nvSpPr>
      <xdr:spPr>
        <a:xfrm>
          <a:off x="11391900" y="9925050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272</xdr:row>
      <xdr:rowOff>0</xdr:rowOff>
    </xdr:from>
    <xdr:to>
      <xdr:col>6</xdr:col>
      <xdr:colOff>0</xdr:colOff>
      <xdr:row>272</xdr:row>
      <xdr:rowOff>0</xdr:rowOff>
    </xdr:to>
    <xdr:sp>
      <xdr:nvSpPr>
        <xdr:cNvPr id="9" name="7743"/>
        <xdr:cNvSpPr>
          <a:spLocks/>
        </xdr:cNvSpPr>
      </xdr:nvSpPr>
      <xdr:spPr>
        <a:xfrm>
          <a:off x="11391900" y="9925050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256</xdr:row>
      <xdr:rowOff>0</xdr:rowOff>
    </xdr:from>
    <xdr:to>
      <xdr:col>8</xdr:col>
      <xdr:colOff>0</xdr:colOff>
      <xdr:row>256</xdr:row>
      <xdr:rowOff>0</xdr:rowOff>
    </xdr:to>
    <xdr:sp>
      <xdr:nvSpPr>
        <xdr:cNvPr id="10" name="7745"/>
        <xdr:cNvSpPr>
          <a:spLocks/>
        </xdr:cNvSpPr>
      </xdr:nvSpPr>
      <xdr:spPr>
        <a:xfrm>
          <a:off x="11391900" y="9410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272</xdr:row>
      <xdr:rowOff>0</xdr:rowOff>
    </xdr:from>
    <xdr:to>
      <xdr:col>6</xdr:col>
      <xdr:colOff>0</xdr:colOff>
      <xdr:row>272</xdr:row>
      <xdr:rowOff>0</xdr:rowOff>
    </xdr:to>
    <xdr:sp>
      <xdr:nvSpPr>
        <xdr:cNvPr id="11" name="7741"/>
        <xdr:cNvSpPr>
          <a:spLocks/>
        </xdr:cNvSpPr>
      </xdr:nvSpPr>
      <xdr:spPr>
        <a:xfrm>
          <a:off x="11391900" y="99250500"/>
          <a:ext cx="0" cy="0"/>
        </a:xfrm>
        <a:prstGeom prst="rect">
          <a:avLst/>
        </a:prstGeom>
        <a:solidFill>
          <a:srgbClr val="FFFFFF"/>
        </a:solid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272</xdr:row>
      <xdr:rowOff>0</xdr:rowOff>
    </xdr:from>
    <xdr:to>
      <xdr:col>6</xdr:col>
      <xdr:colOff>0</xdr:colOff>
      <xdr:row>272</xdr:row>
      <xdr:rowOff>0</xdr:rowOff>
    </xdr:to>
    <xdr:sp>
      <xdr:nvSpPr>
        <xdr:cNvPr id="12" name="7743"/>
        <xdr:cNvSpPr>
          <a:spLocks/>
        </xdr:cNvSpPr>
      </xdr:nvSpPr>
      <xdr:spPr>
        <a:xfrm>
          <a:off x="11391900" y="99250500"/>
          <a:ext cx="0" cy="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rPr>
            <a:t>(подпись)</a:t>
          </a:r>
        </a:p>
      </xdr:txBody>
    </xdr:sp>
    <xdr:clientData/>
  </xdr:twoCellAnchor>
  <xdr:twoCellAnchor>
    <xdr:from>
      <xdr:col>8</xdr:col>
      <xdr:colOff>0</xdr:colOff>
      <xdr:row>256</xdr:row>
      <xdr:rowOff>0</xdr:rowOff>
    </xdr:from>
    <xdr:to>
      <xdr:col>8</xdr:col>
      <xdr:colOff>0</xdr:colOff>
      <xdr:row>256</xdr:row>
      <xdr:rowOff>0</xdr:rowOff>
    </xdr:to>
    <xdr:sp>
      <xdr:nvSpPr>
        <xdr:cNvPr id="13" name="7745"/>
        <xdr:cNvSpPr>
          <a:spLocks/>
        </xdr:cNvSpPr>
      </xdr:nvSpPr>
      <xdr:spPr>
        <a:xfrm>
          <a:off x="11391900" y="9410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96"/>
  <sheetViews>
    <sheetView showGridLines="0" tabSelected="1" zoomScaleSheetLayoutView="70" zoomScalePageLayoutView="0" workbookViewId="0" topLeftCell="A1">
      <selection activeCell="A5" sqref="A5:H5"/>
    </sheetView>
  </sheetViews>
  <sheetFormatPr defaultColWidth="9.00390625" defaultRowHeight="12.75"/>
  <cols>
    <col min="1" max="1" width="81.00390625" style="259" customWidth="1"/>
    <col min="2" max="2" width="22.375" style="0" customWidth="1"/>
    <col min="3" max="3" width="14.25390625" style="0" customWidth="1"/>
    <col min="4" max="4" width="5.875" style="0" customWidth="1"/>
    <col min="5" max="5" width="6.25390625" style="0" customWidth="1"/>
    <col min="6" max="6" width="19.75390625" style="0" customWidth="1"/>
    <col min="7" max="7" width="20.125" style="0" hidden="1" customWidth="1"/>
    <col min="8" max="8" width="19.75390625" style="0" hidden="1" customWidth="1"/>
    <col min="9" max="9" width="9.25390625" style="0" bestFit="1" customWidth="1"/>
  </cols>
  <sheetData>
    <row r="1" ht="23.25">
      <c r="A1" s="276"/>
    </row>
    <row r="2" spans="1:8" ht="18.75">
      <c r="A2" s="277" t="s">
        <v>149</v>
      </c>
      <c r="B2" s="277"/>
      <c r="C2" s="277"/>
      <c r="D2" s="277"/>
      <c r="E2" s="277"/>
      <c r="F2" s="277"/>
      <c r="G2" s="277"/>
      <c r="H2" s="277"/>
    </row>
    <row r="3" spans="1:8" ht="18.75">
      <c r="A3" s="277" t="s">
        <v>159</v>
      </c>
      <c r="B3" s="277"/>
      <c r="C3" s="277"/>
      <c r="D3" s="277"/>
      <c r="E3" s="277"/>
      <c r="F3" s="277"/>
      <c r="G3" s="277"/>
      <c r="H3" s="277"/>
    </row>
    <row r="4" spans="1:8" ht="18.75">
      <c r="A4" s="277" t="s">
        <v>187</v>
      </c>
      <c r="B4" s="277"/>
      <c r="C4" s="277"/>
      <c r="D4" s="277"/>
      <c r="E4" s="277"/>
      <c r="F4" s="277"/>
      <c r="G4" s="277"/>
      <c r="H4" s="277"/>
    </row>
    <row r="5" spans="1:8" ht="18.75">
      <c r="A5" s="277" t="s">
        <v>301</v>
      </c>
      <c r="B5" s="277"/>
      <c r="C5" s="277"/>
      <c r="D5" s="277"/>
      <c r="E5" s="277"/>
      <c r="F5" s="277"/>
      <c r="G5" s="277"/>
      <c r="H5" s="277"/>
    </row>
    <row r="6" spans="1:8" ht="18.75">
      <c r="A6" s="70"/>
      <c r="B6" s="70"/>
      <c r="C6" s="70"/>
      <c r="D6" s="70"/>
      <c r="E6" s="70"/>
      <c r="F6" s="70" t="s">
        <v>305</v>
      </c>
      <c r="G6" s="70"/>
      <c r="H6" s="70"/>
    </row>
    <row r="7" spans="1:8" ht="18.75">
      <c r="A7" s="70"/>
      <c r="B7" s="70"/>
      <c r="C7" s="277" t="s">
        <v>344</v>
      </c>
      <c r="D7" s="277"/>
      <c r="E7" s="277"/>
      <c r="F7" s="277"/>
      <c r="G7" s="70"/>
      <c r="H7" s="70"/>
    </row>
    <row r="8" spans="1:8" ht="18.75">
      <c r="A8" s="277" t="s">
        <v>164</v>
      </c>
      <c r="B8" s="277"/>
      <c r="C8" s="277"/>
      <c r="D8" s="277"/>
      <c r="E8" s="277"/>
      <c r="F8" s="277"/>
      <c r="G8" s="277"/>
      <c r="H8" s="277"/>
    </row>
    <row r="9" spans="1:8" ht="11.25" customHeight="1">
      <c r="A9" s="280"/>
      <c r="B9" s="280"/>
      <c r="C9" s="280"/>
      <c r="D9" s="280"/>
      <c r="E9" s="280"/>
      <c r="F9" s="280"/>
      <c r="G9" s="280"/>
      <c r="H9" s="280"/>
    </row>
    <row r="10" spans="1:8" ht="66.75" customHeight="1">
      <c r="A10" s="279" t="s">
        <v>165</v>
      </c>
      <c r="B10" s="279"/>
      <c r="C10" s="279"/>
      <c r="D10" s="279"/>
      <c r="E10" s="278"/>
      <c r="F10" s="278"/>
      <c r="G10" s="278"/>
      <c r="H10" s="278"/>
    </row>
    <row r="11" spans="1:8" ht="20.25">
      <c r="A11" s="278" t="s">
        <v>191</v>
      </c>
      <c r="B11" s="278"/>
      <c r="C11" s="278"/>
      <c r="D11" s="278"/>
      <c r="E11" s="278"/>
      <c r="F11" s="278"/>
      <c r="G11" s="278"/>
      <c r="H11" s="278"/>
    </row>
    <row r="12" spans="1:8" ht="21" customHeight="1">
      <c r="A12" s="278" t="s">
        <v>145</v>
      </c>
      <c r="B12" s="278"/>
      <c r="C12" s="278"/>
      <c r="D12" s="278"/>
      <c r="E12" s="278"/>
      <c r="F12" s="278"/>
      <c r="G12" s="278"/>
      <c r="H12" s="278"/>
    </row>
    <row r="13" spans="1:8" ht="13.5" customHeight="1" thickBot="1">
      <c r="A13" s="197"/>
      <c r="B13" s="1"/>
      <c r="C13" s="1"/>
      <c r="D13" s="1"/>
      <c r="E13" s="1"/>
      <c r="F13" s="1"/>
      <c r="G13" s="1"/>
      <c r="H13" s="1"/>
    </row>
    <row r="14" spans="1:8" ht="72" customHeight="1" thickTop="1">
      <c r="A14" s="18" t="s">
        <v>160</v>
      </c>
      <c r="B14" s="18" t="s">
        <v>147</v>
      </c>
      <c r="C14" s="18" t="s">
        <v>148</v>
      </c>
      <c r="D14" s="18" t="s">
        <v>45</v>
      </c>
      <c r="E14" s="18" t="s">
        <v>46</v>
      </c>
      <c r="F14" s="38" t="s">
        <v>142</v>
      </c>
      <c r="G14" s="15" t="s">
        <v>141</v>
      </c>
      <c r="H14" s="15" t="s">
        <v>142</v>
      </c>
    </row>
    <row r="15" spans="1:8" ht="13.5" thickBot="1">
      <c r="A15" s="16">
        <v>1</v>
      </c>
      <c r="B15" s="16">
        <v>2</v>
      </c>
      <c r="C15" s="16">
        <v>3</v>
      </c>
      <c r="D15" s="16">
        <v>4</v>
      </c>
      <c r="E15" s="16">
        <v>5</v>
      </c>
      <c r="F15" s="17">
        <v>6</v>
      </c>
      <c r="G15" s="17">
        <v>6</v>
      </c>
      <c r="H15" s="17">
        <v>7</v>
      </c>
    </row>
    <row r="16" spans="1:8" ht="51.75" customHeight="1" thickTop="1">
      <c r="A16" s="198" t="s">
        <v>195</v>
      </c>
      <c r="B16" s="77" t="s">
        <v>123</v>
      </c>
      <c r="C16" s="77"/>
      <c r="D16" s="77"/>
      <c r="E16" s="78"/>
      <c r="F16" s="79">
        <f>F17+F27+F48+F82+F101</f>
        <v>131273.50000000003</v>
      </c>
      <c r="G16" s="14" t="e">
        <f>#REF!+G27+#REF!+#REF!+#REF!+#REF!+#REF!+#REF!</f>
        <v>#REF!</v>
      </c>
      <c r="H16" s="14" t="e">
        <f>#REF!+H27+#REF!+#REF!+#REF!+#REF!+#REF!+#REF!</f>
        <v>#REF!</v>
      </c>
    </row>
    <row r="17" spans="1:8" ht="53.25" customHeight="1">
      <c r="A17" s="199" t="s">
        <v>126</v>
      </c>
      <c r="B17" s="80" t="s">
        <v>316</v>
      </c>
      <c r="C17" s="80"/>
      <c r="D17" s="81"/>
      <c r="E17" s="82"/>
      <c r="F17" s="83">
        <f>F18</f>
        <v>26198.200000000004</v>
      </c>
      <c r="G17" s="22"/>
      <c r="H17" s="22"/>
    </row>
    <row r="18" spans="1:8" ht="29.25" customHeight="1">
      <c r="A18" s="200" t="s">
        <v>122</v>
      </c>
      <c r="B18" s="84" t="s">
        <v>317</v>
      </c>
      <c r="C18" s="84"/>
      <c r="D18" s="85"/>
      <c r="E18" s="86"/>
      <c r="F18" s="87">
        <f>F19+F21+F23+F25</f>
        <v>26198.200000000004</v>
      </c>
      <c r="G18" s="76"/>
      <c r="H18" s="22"/>
    </row>
    <row r="19" spans="1:8" ht="71.25" customHeight="1">
      <c r="A19" s="201" t="s">
        <v>313</v>
      </c>
      <c r="B19" s="72" t="s">
        <v>314</v>
      </c>
      <c r="C19" s="58"/>
      <c r="D19" s="88"/>
      <c r="E19" s="89"/>
      <c r="F19" s="90">
        <f>F20</f>
        <v>9940.9</v>
      </c>
      <c r="G19" s="76"/>
      <c r="H19" s="22"/>
    </row>
    <row r="20" spans="1:8" ht="14.25" customHeight="1">
      <c r="A20" s="71" t="s">
        <v>176</v>
      </c>
      <c r="B20" s="73" t="s">
        <v>314</v>
      </c>
      <c r="C20" s="39" t="s">
        <v>167</v>
      </c>
      <c r="D20" s="91" t="s">
        <v>47</v>
      </c>
      <c r="E20" s="91" t="s">
        <v>48</v>
      </c>
      <c r="F20" s="92">
        <v>9940.9</v>
      </c>
      <c r="G20" s="76"/>
      <c r="H20" s="22"/>
    </row>
    <row r="21" spans="1:8" ht="68.25" customHeight="1">
      <c r="A21" s="201" t="s">
        <v>313</v>
      </c>
      <c r="B21" s="72" t="s">
        <v>315</v>
      </c>
      <c r="C21" s="75"/>
      <c r="D21" s="88"/>
      <c r="E21" s="89"/>
      <c r="F21" s="90">
        <f>F22</f>
        <v>4978.3</v>
      </c>
      <c r="G21" s="76"/>
      <c r="H21" s="22"/>
    </row>
    <row r="22" spans="1:8" ht="18.75" customHeight="1">
      <c r="A22" s="68" t="s">
        <v>176</v>
      </c>
      <c r="B22" s="74" t="s">
        <v>315</v>
      </c>
      <c r="C22" s="39" t="s">
        <v>167</v>
      </c>
      <c r="D22" s="91" t="s">
        <v>47</v>
      </c>
      <c r="E22" s="91" t="s">
        <v>48</v>
      </c>
      <c r="F22" s="93">
        <v>4978.3</v>
      </c>
      <c r="G22" s="76"/>
      <c r="H22" s="22"/>
    </row>
    <row r="23" spans="1:8" ht="35.25" customHeight="1">
      <c r="A23" s="202" t="s">
        <v>125</v>
      </c>
      <c r="B23" s="94" t="s">
        <v>124</v>
      </c>
      <c r="C23" s="75"/>
      <c r="D23" s="95"/>
      <c r="E23" s="95"/>
      <c r="F23" s="96">
        <f>F24</f>
        <v>3469.6000000000004</v>
      </c>
      <c r="G23" s="76"/>
      <c r="H23" s="22"/>
    </row>
    <row r="24" spans="1:8" ht="15.75">
      <c r="A24" s="203" t="s">
        <v>176</v>
      </c>
      <c r="B24" s="97" t="s">
        <v>124</v>
      </c>
      <c r="C24" s="61" t="s">
        <v>167</v>
      </c>
      <c r="D24" s="91" t="s">
        <v>47</v>
      </c>
      <c r="E24" s="61" t="s">
        <v>48</v>
      </c>
      <c r="F24" s="98">
        <f>4011.3-541.7</f>
        <v>3469.6000000000004</v>
      </c>
      <c r="G24" s="76"/>
      <c r="H24" s="22"/>
    </row>
    <row r="25" spans="1:8" ht="62.25" customHeight="1">
      <c r="A25" s="204" t="s">
        <v>312</v>
      </c>
      <c r="B25" s="99" t="s">
        <v>308</v>
      </c>
      <c r="C25" s="100"/>
      <c r="D25" s="100"/>
      <c r="E25" s="101"/>
      <c r="F25" s="102">
        <f>SUM(F26:F26)</f>
        <v>7809.4</v>
      </c>
      <c r="G25" s="76"/>
      <c r="H25" s="22"/>
    </row>
    <row r="26" spans="1:8" ht="15.75">
      <c r="A26" s="203" t="s">
        <v>176</v>
      </c>
      <c r="B26" s="61" t="s">
        <v>308</v>
      </c>
      <c r="C26" s="61" t="s">
        <v>167</v>
      </c>
      <c r="D26" s="61" t="s">
        <v>47</v>
      </c>
      <c r="E26" s="61" t="s">
        <v>48</v>
      </c>
      <c r="F26" s="98">
        <f>2833.2+4976.2</f>
        <v>7809.4</v>
      </c>
      <c r="G26" s="22"/>
      <c r="H26" s="22"/>
    </row>
    <row r="27" spans="1:8" ht="30" customHeight="1">
      <c r="A27" s="205" t="s">
        <v>129</v>
      </c>
      <c r="B27" s="103" t="s">
        <v>348</v>
      </c>
      <c r="C27" s="104"/>
      <c r="D27" s="105"/>
      <c r="E27" s="106"/>
      <c r="F27" s="107">
        <f>F28+F45</f>
        <v>39896.600000000006</v>
      </c>
      <c r="G27" s="12" t="e">
        <f>G29+G31+G33+G46+#REF!+#REF!+#REF!+#REF!+#REF!+#REF!</f>
        <v>#REF!</v>
      </c>
      <c r="H27" s="12" t="e">
        <f>H29+H31+H33+H46+#REF!+#REF!+#REF!+#REF!+#REF!+#REF!</f>
        <v>#REF!</v>
      </c>
    </row>
    <row r="28" spans="1:8" ht="35.25" customHeight="1">
      <c r="A28" s="206" t="s">
        <v>127</v>
      </c>
      <c r="B28" s="40" t="s">
        <v>130</v>
      </c>
      <c r="C28" s="100"/>
      <c r="D28" s="100"/>
      <c r="E28" s="101"/>
      <c r="F28" s="108">
        <f>F29+F31+F33+F35+F37+F39+F41+F43</f>
        <v>36919.90000000001</v>
      </c>
      <c r="G28" s="12"/>
      <c r="H28" s="44"/>
    </row>
    <row r="29" spans="1:8" ht="18" customHeight="1">
      <c r="A29" s="204" t="s">
        <v>128</v>
      </c>
      <c r="B29" s="58" t="s">
        <v>131</v>
      </c>
      <c r="C29" s="100"/>
      <c r="D29" s="100"/>
      <c r="E29" s="101"/>
      <c r="F29" s="108">
        <f>F30</f>
        <v>12072.7</v>
      </c>
      <c r="G29" s="3">
        <f>G30</f>
        <v>17322.86</v>
      </c>
      <c r="H29" s="21">
        <f>H30</f>
        <v>19280.4</v>
      </c>
    </row>
    <row r="30" spans="1:8" ht="31.5">
      <c r="A30" s="207" t="s">
        <v>175</v>
      </c>
      <c r="B30" s="39" t="s">
        <v>131</v>
      </c>
      <c r="C30" s="91" t="s">
        <v>168</v>
      </c>
      <c r="D30" s="91" t="s">
        <v>49</v>
      </c>
      <c r="E30" s="61" t="s">
        <v>52</v>
      </c>
      <c r="F30" s="98">
        <v>12072.7</v>
      </c>
      <c r="G30" s="5">
        <v>17322.86</v>
      </c>
      <c r="H30" s="11">
        <v>19280.4</v>
      </c>
    </row>
    <row r="31" spans="1:8" ht="15.75" customHeight="1">
      <c r="A31" s="204" t="s">
        <v>132</v>
      </c>
      <c r="B31" s="40" t="s">
        <v>133</v>
      </c>
      <c r="C31" s="100"/>
      <c r="D31" s="100"/>
      <c r="E31" s="101"/>
      <c r="F31" s="108">
        <f>SUM(F32:F32)</f>
        <v>7313</v>
      </c>
      <c r="G31" s="3">
        <f>SUM(G32:G32)</f>
        <v>37340.600000000006</v>
      </c>
      <c r="H31" s="21">
        <f>SUM(H32:H32)</f>
        <v>38616.100000000006</v>
      </c>
    </row>
    <row r="32" spans="1:8" ht="31.5">
      <c r="A32" s="208" t="s">
        <v>175</v>
      </c>
      <c r="B32" s="39" t="s">
        <v>133</v>
      </c>
      <c r="C32" s="109" t="s">
        <v>168</v>
      </c>
      <c r="D32" s="109" t="s">
        <v>49</v>
      </c>
      <c r="E32" s="110" t="s">
        <v>52</v>
      </c>
      <c r="F32" s="111">
        <v>7313</v>
      </c>
      <c r="G32" s="4">
        <f>33817.3+3523.3</f>
        <v>37340.600000000006</v>
      </c>
      <c r="H32" s="10">
        <f>35092.8+3523.3</f>
        <v>38616.100000000006</v>
      </c>
    </row>
    <row r="33" spans="1:8" ht="22.5" customHeight="1">
      <c r="A33" s="204" t="s">
        <v>135</v>
      </c>
      <c r="B33" s="58" t="s">
        <v>134</v>
      </c>
      <c r="C33" s="100"/>
      <c r="D33" s="100"/>
      <c r="E33" s="101"/>
      <c r="F33" s="108">
        <f>SUM(F34:F34)</f>
        <v>11562.2</v>
      </c>
      <c r="G33" s="3">
        <f>SUM(G34:G34)</f>
        <v>84.5</v>
      </c>
      <c r="H33" s="21">
        <f>SUM(H34:H34)</f>
        <v>85.4</v>
      </c>
    </row>
    <row r="34" spans="1:8" ht="34.5" customHeight="1">
      <c r="A34" s="208" t="s">
        <v>175</v>
      </c>
      <c r="B34" s="110" t="s">
        <v>134</v>
      </c>
      <c r="C34" s="109" t="s">
        <v>168</v>
      </c>
      <c r="D34" s="109" t="s">
        <v>49</v>
      </c>
      <c r="E34" s="110" t="s">
        <v>52</v>
      </c>
      <c r="F34" s="111">
        <f>12812.2-1000-100-150</f>
        <v>11562.2</v>
      </c>
      <c r="G34" s="4">
        <f>74.5+10</f>
        <v>84.5</v>
      </c>
      <c r="H34" s="10">
        <f>75.4+10</f>
        <v>85.4</v>
      </c>
    </row>
    <row r="35" spans="1:8" ht="34.5" customHeight="1">
      <c r="A35" s="209" t="s">
        <v>136</v>
      </c>
      <c r="B35" s="40" t="s">
        <v>137</v>
      </c>
      <c r="C35" s="112"/>
      <c r="D35" s="112"/>
      <c r="E35" s="112"/>
      <c r="F35" s="108">
        <f>F36</f>
        <v>1329.2</v>
      </c>
      <c r="G35" s="31"/>
      <c r="H35" s="32"/>
    </row>
    <row r="36" spans="1:8" ht="28.5" customHeight="1">
      <c r="A36" s="210" t="s">
        <v>175</v>
      </c>
      <c r="B36" s="39" t="s">
        <v>137</v>
      </c>
      <c r="C36" s="91" t="s">
        <v>168</v>
      </c>
      <c r="D36" s="91" t="s">
        <v>49</v>
      </c>
      <c r="E36" s="91" t="s">
        <v>52</v>
      </c>
      <c r="F36" s="98">
        <v>1329.2</v>
      </c>
      <c r="G36" s="31"/>
      <c r="H36" s="32"/>
    </row>
    <row r="37" spans="1:8" ht="28.5" customHeight="1">
      <c r="A37" s="209" t="s">
        <v>136</v>
      </c>
      <c r="B37" s="58" t="s">
        <v>138</v>
      </c>
      <c r="C37" s="112"/>
      <c r="D37" s="112"/>
      <c r="E37" s="112"/>
      <c r="F37" s="108">
        <f>F38</f>
        <v>3246.1000000000004</v>
      </c>
      <c r="G37" s="31"/>
      <c r="H37" s="32"/>
    </row>
    <row r="38" spans="1:8" ht="28.5" customHeight="1">
      <c r="A38" s="210" t="s">
        <v>175</v>
      </c>
      <c r="B38" s="61" t="s">
        <v>138</v>
      </c>
      <c r="C38" s="91" t="s">
        <v>168</v>
      </c>
      <c r="D38" s="91" t="s">
        <v>49</v>
      </c>
      <c r="E38" s="91" t="s">
        <v>52</v>
      </c>
      <c r="F38" s="98">
        <f>3027.8+218.3</f>
        <v>3246.1000000000004</v>
      </c>
      <c r="G38" s="31"/>
      <c r="H38" s="32"/>
    </row>
    <row r="39" spans="1:8" ht="28.5" customHeight="1">
      <c r="A39" s="190" t="s">
        <v>331</v>
      </c>
      <c r="B39" s="191" t="s">
        <v>345</v>
      </c>
      <c r="C39" s="112"/>
      <c r="D39" s="112"/>
      <c r="E39" s="112"/>
      <c r="F39" s="108">
        <f>F40</f>
        <v>800</v>
      </c>
      <c r="G39" s="31"/>
      <c r="H39" s="32"/>
    </row>
    <row r="40" spans="1:8" ht="28.5" customHeight="1">
      <c r="A40" s="262" t="s">
        <v>175</v>
      </c>
      <c r="B40" s="265" t="s">
        <v>345</v>
      </c>
      <c r="C40" s="91" t="s">
        <v>168</v>
      </c>
      <c r="D40" s="91" t="s">
        <v>49</v>
      </c>
      <c r="E40" s="91" t="s">
        <v>52</v>
      </c>
      <c r="F40" s="98">
        <v>800</v>
      </c>
      <c r="G40" s="31"/>
      <c r="H40" s="32"/>
    </row>
    <row r="41" spans="1:8" ht="28.5" customHeight="1">
      <c r="A41" s="260" t="s">
        <v>335</v>
      </c>
      <c r="B41" s="64" t="s">
        <v>346</v>
      </c>
      <c r="C41" s="112"/>
      <c r="D41" s="112"/>
      <c r="E41" s="112"/>
      <c r="F41" s="108">
        <f>F42</f>
        <v>527.4</v>
      </c>
      <c r="G41" s="31"/>
      <c r="H41" s="32"/>
    </row>
    <row r="42" spans="1:8" ht="28.5" customHeight="1">
      <c r="A42" s="194" t="s">
        <v>175</v>
      </c>
      <c r="B42" s="42" t="s">
        <v>346</v>
      </c>
      <c r="C42" s="91" t="s">
        <v>168</v>
      </c>
      <c r="D42" s="91" t="s">
        <v>49</v>
      </c>
      <c r="E42" s="91" t="s">
        <v>52</v>
      </c>
      <c r="F42" s="98">
        <v>527.4</v>
      </c>
      <c r="G42" s="31"/>
      <c r="H42" s="32"/>
    </row>
    <row r="43" spans="1:8" ht="28.5" customHeight="1">
      <c r="A43" s="260" t="s">
        <v>335</v>
      </c>
      <c r="B43" s="64" t="s">
        <v>347</v>
      </c>
      <c r="C43" s="112"/>
      <c r="D43" s="112"/>
      <c r="E43" s="112"/>
      <c r="F43" s="108">
        <f>F44</f>
        <v>69.3</v>
      </c>
      <c r="G43" s="31"/>
      <c r="H43" s="32"/>
    </row>
    <row r="44" spans="1:8" ht="28.5" customHeight="1">
      <c r="A44" s="194" t="s">
        <v>175</v>
      </c>
      <c r="B44" s="42" t="s">
        <v>347</v>
      </c>
      <c r="C44" s="113" t="s">
        <v>168</v>
      </c>
      <c r="D44" s="91" t="s">
        <v>49</v>
      </c>
      <c r="E44" s="91" t="s">
        <v>52</v>
      </c>
      <c r="F44" s="98">
        <v>69.3</v>
      </c>
      <c r="G44" s="31"/>
      <c r="H44" s="32"/>
    </row>
    <row r="45" spans="1:8" ht="24" customHeight="1">
      <c r="A45" s="268" t="s">
        <v>202</v>
      </c>
      <c r="B45" s="84" t="s">
        <v>204</v>
      </c>
      <c r="C45" s="115"/>
      <c r="D45" s="95"/>
      <c r="E45" s="95"/>
      <c r="F45" s="96">
        <f>F46</f>
        <v>2976.7</v>
      </c>
      <c r="G45" s="31"/>
      <c r="H45" s="32"/>
    </row>
    <row r="46" spans="1:8" ht="29.25" customHeight="1">
      <c r="A46" s="204" t="s">
        <v>203</v>
      </c>
      <c r="B46" s="58" t="s">
        <v>205</v>
      </c>
      <c r="C46" s="100"/>
      <c r="D46" s="100"/>
      <c r="E46" s="101"/>
      <c r="F46" s="108">
        <f>SUM(F47:F47)</f>
        <v>2976.7</v>
      </c>
      <c r="G46" s="3">
        <f>SUM(G47:G47)</f>
        <v>1287.8</v>
      </c>
      <c r="H46" s="21">
        <f>SUM(H47:H47)</f>
        <v>1433.3</v>
      </c>
    </row>
    <row r="47" spans="1:8" ht="32.25" customHeight="1">
      <c r="A47" s="207" t="s">
        <v>175</v>
      </c>
      <c r="B47" s="61" t="s">
        <v>205</v>
      </c>
      <c r="C47" s="91" t="s">
        <v>168</v>
      </c>
      <c r="D47" s="91" t="s">
        <v>47</v>
      </c>
      <c r="E47" s="61" t="s">
        <v>50</v>
      </c>
      <c r="F47" s="98">
        <v>2976.7</v>
      </c>
      <c r="G47" s="8">
        <v>1287.8</v>
      </c>
      <c r="H47" s="9">
        <v>1433.3</v>
      </c>
    </row>
    <row r="48" spans="1:8" ht="32.25" customHeight="1">
      <c r="A48" s="199" t="s">
        <v>206</v>
      </c>
      <c r="B48" s="43" t="s">
        <v>207</v>
      </c>
      <c r="C48" s="105"/>
      <c r="D48" s="105"/>
      <c r="E48" s="106"/>
      <c r="F48" s="107">
        <f>F49+F54+F74+F77</f>
        <v>30835.5</v>
      </c>
      <c r="G48" s="12"/>
      <c r="H48" s="44"/>
    </row>
    <row r="49" spans="1:8" ht="25.5" customHeight="1">
      <c r="A49" s="200" t="s">
        <v>208</v>
      </c>
      <c r="B49" s="40" t="s">
        <v>209</v>
      </c>
      <c r="C49" s="100"/>
      <c r="D49" s="100"/>
      <c r="E49" s="101"/>
      <c r="F49" s="108">
        <f>F50+F52</f>
        <v>5007.5</v>
      </c>
      <c r="G49" s="12"/>
      <c r="H49" s="44"/>
    </row>
    <row r="50" spans="1:8" ht="15.75" customHeight="1">
      <c r="A50" s="211" t="s">
        <v>109</v>
      </c>
      <c r="B50" s="40" t="s">
        <v>210</v>
      </c>
      <c r="C50" s="58"/>
      <c r="D50" s="100"/>
      <c r="E50" s="101"/>
      <c r="F50" s="108">
        <f>SUM(F51:F51)</f>
        <v>3009.6</v>
      </c>
      <c r="G50" s="12"/>
      <c r="H50" s="44"/>
    </row>
    <row r="51" spans="1:8" ht="33" customHeight="1">
      <c r="A51" s="212" t="s">
        <v>175</v>
      </c>
      <c r="B51" s="39" t="s">
        <v>210</v>
      </c>
      <c r="C51" s="65" t="s">
        <v>168</v>
      </c>
      <c r="D51" s="113" t="s">
        <v>47</v>
      </c>
      <c r="E51" s="113" t="s">
        <v>48</v>
      </c>
      <c r="F51" s="114">
        <v>3009.6</v>
      </c>
      <c r="G51" s="12"/>
      <c r="H51" s="44"/>
    </row>
    <row r="52" spans="1:8" ht="31.5" customHeight="1">
      <c r="A52" s="204" t="s">
        <v>211</v>
      </c>
      <c r="B52" s="40" t="s">
        <v>212</v>
      </c>
      <c r="C52" s="100"/>
      <c r="D52" s="100"/>
      <c r="E52" s="101"/>
      <c r="F52" s="108">
        <f>SUM(F53:F53)</f>
        <v>1997.9</v>
      </c>
      <c r="G52" s="12"/>
      <c r="H52" s="44"/>
    </row>
    <row r="53" spans="1:8" ht="33" customHeight="1">
      <c r="A53" s="213" t="s">
        <v>190</v>
      </c>
      <c r="B53" s="42" t="s">
        <v>212</v>
      </c>
      <c r="C53" s="113" t="s">
        <v>168</v>
      </c>
      <c r="D53" s="113" t="s">
        <v>47</v>
      </c>
      <c r="E53" s="65" t="s">
        <v>48</v>
      </c>
      <c r="F53" s="114">
        <v>1997.9</v>
      </c>
      <c r="G53" s="12"/>
      <c r="H53" s="44"/>
    </row>
    <row r="54" spans="1:8" ht="19.5" customHeight="1">
      <c r="A54" s="214" t="s">
        <v>213</v>
      </c>
      <c r="B54" s="62" t="s">
        <v>214</v>
      </c>
      <c r="C54" s="115"/>
      <c r="D54" s="115"/>
      <c r="E54" s="115"/>
      <c r="F54" s="87">
        <f>F55+F57+F59+F61+F63+F65+F67+F69+F71</f>
        <v>18123.9</v>
      </c>
      <c r="G54" s="12"/>
      <c r="H54" s="44"/>
    </row>
    <row r="55" spans="1:8" ht="45" customHeight="1">
      <c r="A55" s="215" t="s">
        <v>215</v>
      </c>
      <c r="B55" s="41" t="s">
        <v>216</v>
      </c>
      <c r="C55" s="95"/>
      <c r="D55" s="95"/>
      <c r="E55" s="95"/>
      <c r="F55" s="96">
        <f>F56</f>
        <v>300</v>
      </c>
      <c r="G55" s="12"/>
      <c r="H55" s="44"/>
    </row>
    <row r="56" spans="1:8" ht="47.25" customHeight="1">
      <c r="A56" s="213" t="s">
        <v>139</v>
      </c>
      <c r="B56" s="42" t="s">
        <v>216</v>
      </c>
      <c r="C56" s="61" t="s">
        <v>151</v>
      </c>
      <c r="D56" s="91" t="s">
        <v>47</v>
      </c>
      <c r="E56" s="91" t="s">
        <v>51</v>
      </c>
      <c r="F56" s="98">
        <v>300</v>
      </c>
      <c r="G56" s="12"/>
      <c r="H56" s="44"/>
    </row>
    <row r="57" spans="1:8" ht="36" customHeight="1">
      <c r="A57" s="216" t="s">
        <v>217</v>
      </c>
      <c r="B57" s="40" t="s">
        <v>218</v>
      </c>
      <c r="C57" s="95"/>
      <c r="D57" s="95"/>
      <c r="E57" s="95"/>
      <c r="F57" s="96">
        <f>F58</f>
        <v>3300</v>
      </c>
      <c r="G57" s="12"/>
      <c r="H57" s="44"/>
    </row>
    <row r="58" spans="1:8" ht="53.25" customHeight="1">
      <c r="A58" s="217" t="s">
        <v>139</v>
      </c>
      <c r="B58" s="39" t="s">
        <v>218</v>
      </c>
      <c r="C58" s="91" t="s">
        <v>151</v>
      </c>
      <c r="D58" s="91" t="s">
        <v>47</v>
      </c>
      <c r="E58" s="91" t="s">
        <v>51</v>
      </c>
      <c r="F58" s="98">
        <v>3300</v>
      </c>
      <c r="G58" s="12"/>
      <c r="H58" s="44"/>
    </row>
    <row r="59" spans="1:8" ht="15" customHeight="1">
      <c r="A59" s="211" t="s">
        <v>220</v>
      </c>
      <c r="B59" s="58" t="s">
        <v>221</v>
      </c>
      <c r="C59" s="58"/>
      <c r="D59" s="100"/>
      <c r="E59" s="101"/>
      <c r="F59" s="108">
        <f>SUM(F60:F60)</f>
        <v>2810.1</v>
      </c>
      <c r="G59" s="12"/>
      <c r="H59" s="44"/>
    </row>
    <row r="60" spans="1:8" ht="36" customHeight="1">
      <c r="A60" s="203" t="s">
        <v>157</v>
      </c>
      <c r="B60" s="61" t="s">
        <v>221</v>
      </c>
      <c r="C60" s="61" t="s">
        <v>168</v>
      </c>
      <c r="D60" s="61" t="s">
        <v>47</v>
      </c>
      <c r="E60" s="61" t="s">
        <v>51</v>
      </c>
      <c r="F60" s="98">
        <v>2810.1</v>
      </c>
      <c r="G60" s="12"/>
      <c r="H60" s="44"/>
    </row>
    <row r="61" spans="1:8" ht="29.25" customHeight="1">
      <c r="A61" s="260" t="s">
        <v>318</v>
      </c>
      <c r="B61" s="64" t="s">
        <v>319</v>
      </c>
      <c r="C61" s="58"/>
      <c r="D61" s="100"/>
      <c r="E61" s="101"/>
      <c r="F61" s="189">
        <f>F62</f>
        <v>100</v>
      </c>
      <c r="G61" s="188"/>
      <c r="H61" s="44"/>
    </row>
    <row r="62" spans="1:8" ht="30.75" customHeight="1">
      <c r="A62" s="194" t="s">
        <v>175</v>
      </c>
      <c r="B62" s="61" t="s">
        <v>319</v>
      </c>
      <c r="C62" s="61" t="s">
        <v>168</v>
      </c>
      <c r="D62" s="61" t="s">
        <v>47</v>
      </c>
      <c r="E62" s="61" t="s">
        <v>51</v>
      </c>
      <c r="F62" s="93">
        <v>100</v>
      </c>
      <c r="G62" s="188"/>
      <c r="H62" s="44"/>
    </row>
    <row r="63" spans="1:8" ht="30.75" customHeight="1">
      <c r="A63" s="261" t="s">
        <v>320</v>
      </c>
      <c r="B63" s="64" t="s">
        <v>321</v>
      </c>
      <c r="C63" s="117"/>
      <c r="D63" s="95"/>
      <c r="E63" s="95"/>
      <c r="F63" s="158">
        <f>F64</f>
        <v>4500</v>
      </c>
      <c r="G63" s="188"/>
      <c r="H63" s="44"/>
    </row>
    <row r="64" spans="1:8" ht="18" customHeight="1">
      <c r="A64" s="262" t="s">
        <v>176</v>
      </c>
      <c r="B64" s="61" t="s">
        <v>321</v>
      </c>
      <c r="C64" s="61" t="s">
        <v>167</v>
      </c>
      <c r="D64" s="91" t="s">
        <v>47</v>
      </c>
      <c r="E64" s="91" t="s">
        <v>51</v>
      </c>
      <c r="F64" s="98">
        <v>4500</v>
      </c>
      <c r="G64" s="188"/>
      <c r="H64" s="44"/>
    </row>
    <row r="65" spans="1:8" ht="33" customHeight="1">
      <c r="A65" s="261" t="s">
        <v>320</v>
      </c>
      <c r="B65" s="64" t="s">
        <v>322</v>
      </c>
      <c r="C65" s="117"/>
      <c r="D65" s="95"/>
      <c r="E65" s="95"/>
      <c r="F65" s="158">
        <f>F66</f>
        <v>500</v>
      </c>
      <c r="G65" s="188"/>
      <c r="H65" s="44"/>
    </row>
    <row r="66" spans="1:8" ht="17.25" customHeight="1">
      <c r="A66" s="262" t="s">
        <v>176</v>
      </c>
      <c r="B66" s="61" t="s">
        <v>322</v>
      </c>
      <c r="C66" s="61" t="s">
        <v>167</v>
      </c>
      <c r="D66" s="91" t="s">
        <v>47</v>
      </c>
      <c r="E66" s="91" t="s">
        <v>51</v>
      </c>
      <c r="F66" s="98">
        <v>500</v>
      </c>
      <c r="G66" s="52"/>
      <c r="H66" s="53"/>
    </row>
    <row r="67" spans="1:8" ht="24.75" customHeight="1">
      <c r="A67" s="218" t="s">
        <v>222</v>
      </c>
      <c r="B67" s="196" t="s">
        <v>223</v>
      </c>
      <c r="C67" s="156"/>
      <c r="D67" s="95"/>
      <c r="E67" s="95"/>
      <c r="F67" s="158">
        <f>F68</f>
        <v>5376.3</v>
      </c>
      <c r="G67" s="31"/>
      <c r="H67" s="32"/>
    </row>
    <row r="68" spans="1:8" ht="20.25" customHeight="1">
      <c r="A68" s="219" t="s">
        <v>176</v>
      </c>
      <c r="B68" s="61" t="s">
        <v>223</v>
      </c>
      <c r="C68" s="61" t="s">
        <v>167</v>
      </c>
      <c r="D68" s="91" t="s">
        <v>47</v>
      </c>
      <c r="E68" s="91" t="s">
        <v>51</v>
      </c>
      <c r="F68" s="98">
        <f>2376.3+3000</f>
        <v>5376.3</v>
      </c>
      <c r="G68" s="31"/>
      <c r="H68" s="32"/>
    </row>
    <row r="69" spans="1:8" ht="48" customHeight="1">
      <c r="A69" s="220" t="s">
        <v>224</v>
      </c>
      <c r="B69" s="116" t="s">
        <v>225</v>
      </c>
      <c r="C69" s="117"/>
      <c r="D69" s="95"/>
      <c r="E69" s="95"/>
      <c r="F69" s="96">
        <f>F70</f>
        <v>86.8</v>
      </c>
      <c r="G69" s="31"/>
      <c r="H69" s="32"/>
    </row>
    <row r="70" spans="1:8" ht="21" customHeight="1">
      <c r="A70" s="219" t="s">
        <v>176</v>
      </c>
      <c r="B70" s="61" t="s">
        <v>225</v>
      </c>
      <c r="C70" s="61" t="s">
        <v>167</v>
      </c>
      <c r="D70" s="91" t="s">
        <v>47</v>
      </c>
      <c r="E70" s="91" t="s">
        <v>51</v>
      </c>
      <c r="F70" s="98">
        <f>200-113.2</f>
        <v>86.8</v>
      </c>
      <c r="G70" s="31"/>
      <c r="H70" s="32"/>
    </row>
    <row r="71" spans="1:8" ht="31.5" customHeight="1">
      <c r="A71" s="220" t="s">
        <v>310</v>
      </c>
      <c r="B71" s="116" t="s">
        <v>309</v>
      </c>
      <c r="C71" s="117"/>
      <c r="D71" s="95"/>
      <c r="E71" s="95"/>
      <c r="F71" s="96">
        <f>F72+F73</f>
        <v>1150.6999999999998</v>
      </c>
      <c r="G71" s="31"/>
      <c r="H71" s="32"/>
    </row>
    <row r="72" spans="1:8" ht="31.5" customHeight="1">
      <c r="A72" s="221" t="s">
        <v>176</v>
      </c>
      <c r="B72" s="65" t="s">
        <v>309</v>
      </c>
      <c r="C72" s="65" t="s">
        <v>167</v>
      </c>
      <c r="D72" s="113" t="s">
        <v>47</v>
      </c>
      <c r="E72" s="113" t="s">
        <v>51</v>
      </c>
      <c r="F72" s="114">
        <f>387.9+263.2</f>
        <v>651.0999999999999</v>
      </c>
      <c r="G72" s="31"/>
      <c r="H72" s="32"/>
    </row>
    <row r="73" spans="1:8" ht="31.5" customHeight="1">
      <c r="A73" s="219" t="s">
        <v>175</v>
      </c>
      <c r="B73" s="61" t="s">
        <v>309</v>
      </c>
      <c r="C73" s="61" t="s">
        <v>168</v>
      </c>
      <c r="D73" s="91" t="s">
        <v>47</v>
      </c>
      <c r="E73" s="91" t="s">
        <v>51</v>
      </c>
      <c r="F73" s="98">
        <f>99.9+399.7</f>
        <v>499.6</v>
      </c>
      <c r="G73" s="31"/>
      <c r="H73" s="32"/>
    </row>
    <row r="74" spans="1:8" ht="31.5" customHeight="1">
      <c r="A74" s="222" t="s">
        <v>302</v>
      </c>
      <c r="B74" s="66" t="s">
        <v>226</v>
      </c>
      <c r="C74" s="118"/>
      <c r="D74" s="119"/>
      <c r="E74" s="119"/>
      <c r="F74" s="120">
        <f>F75</f>
        <v>330</v>
      </c>
      <c r="G74" s="31"/>
      <c r="H74" s="32"/>
    </row>
    <row r="75" spans="1:8" ht="111" customHeight="1">
      <c r="A75" s="202" t="s">
        <v>189</v>
      </c>
      <c r="B75" s="116" t="s">
        <v>227</v>
      </c>
      <c r="C75" s="117"/>
      <c r="D75" s="95"/>
      <c r="E75" s="95"/>
      <c r="F75" s="96">
        <f>F76</f>
        <v>330</v>
      </c>
      <c r="G75" s="31"/>
      <c r="H75" s="32"/>
    </row>
    <row r="76" spans="1:8" ht="33" customHeight="1">
      <c r="A76" s="212" t="s">
        <v>175</v>
      </c>
      <c r="B76" s="65" t="s">
        <v>227</v>
      </c>
      <c r="C76" s="65" t="s">
        <v>168</v>
      </c>
      <c r="D76" s="113" t="s">
        <v>47</v>
      </c>
      <c r="E76" s="113" t="s">
        <v>50</v>
      </c>
      <c r="F76" s="114">
        <f>600-270</f>
        <v>330</v>
      </c>
      <c r="G76" s="3" t="e">
        <f>SUM(#REF!)</f>
        <v>#REF!</v>
      </c>
      <c r="H76" s="21" t="e">
        <f>SUM(#REF!)</f>
        <v>#REF!</v>
      </c>
    </row>
    <row r="77" spans="1:8" ht="36" customHeight="1">
      <c r="A77" s="223" t="s">
        <v>228</v>
      </c>
      <c r="B77" s="84" t="s">
        <v>229</v>
      </c>
      <c r="C77" s="121"/>
      <c r="D77" s="115"/>
      <c r="E77" s="115"/>
      <c r="F77" s="87">
        <f>F78</f>
        <v>7374.1</v>
      </c>
      <c r="G77" s="31"/>
      <c r="H77" s="32"/>
    </row>
    <row r="78" spans="1:8" ht="34.5" customHeight="1">
      <c r="A78" s="200" t="s">
        <v>219</v>
      </c>
      <c r="B78" s="84" t="s">
        <v>230</v>
      </c>
      <c r="C78" s="121"/>
      <c r="D78" s="115"/>
      <c r="E78" s="115"/>
      <c r="F78" s="87">
        <f>SUM(F79:F81)</f>
        <v>7374.1</v>
      </c>
      <c r="G78" s="31"/>
      <c r="H78" s="32"/>
    </row>
    <row r="79" spans="1:8" ht="15.75">
      <c r="A79" s="224" t="s">
        <v>188</v>
      </c>
      <c r="B79" s="122" t="s">
        <v>230</v>
      </c>
      <c r="C79" s="122" t="s">
        <v>169</v>
      </c>
      <c r="D79" s="122" t="s">
        <v>47</v>
      </c>
      <c r="E79" s="122" t="s">
        <v>47</v>
      </c>
      <c r="F79" s="123">
        <f>5857.2+8.1+45+13.6+23.4</f>
        <v>5947.3</v>
      </c>
      <c r="G79" s="5">
        <v>150</v>
      </c>
      <c r="H79" s="11">
        <v>150</v>
      </c>
    </row>
    <row r="80" spans="1:8" ht="36" customHeight="1">
      <c r="A80" s="225" t="s">
        <v>175</v>
      </c>
      <c r="B80" s="110" t="s">
        <v>230</v>
      </c>
      <c r="C80" s="110" t="s">
        <v>168</v>
      </c>
      <c r="D80" s="110" t="s">
        <v>47</v>
      </c>
      <c r="E80" s="110" t="s">
        <v>47</v>
      </c>
      <c r="F80" s="111">
        <f>1258.3-8.1+31.4+0.2</f>
        <v>1281.8000000000002</v>
      </c>
      <c r="G80" s="45"/>
      <c r="H80" s="46"/>
    </row>
    <row r="81" spans="1:8" ht="18" customHeight="1">
      <c r="A81" s="207" t="s">
        <v>178</v>
      </c>
      <c r="B81" s="61" t="s">
        <v>231</v>
      </c>
      <c r="C81" s="61" t="s">
        <v>171</v>
      </c>
      <c r="D81" s="61" t="s">
        <v>47</v>
      </c>
      <c r="E81" s="61" t="s">
        <v>47</v>
      </c>
      <c r="F81" s="98">
        <f>145</f>
        <v>145</v>
      </c>
      <c r="G81" s="45"/>
      <c r="H81" s="46"/>
    </row>
    <row r="82" spans="1:8" ht="18" customHeight="1">
      <c r="A82" s="226" t="s">
        <v>233</v>
      </c>
      <c r="B82" s="104" t="s">
        <v>232</v>
      </c>
      <c r="C82" s="104"/>
      <c r="D82" s="105"/>
      <c r="E82" s="106"/>
      <c r="F82" s="107">
        <f>F83</f>
        <v>30000.500000000004</v>
      </c>
      <c r="G82" s="45"/>
      <c r="H82" s="46"/>
    </row>
    <row r="83" spans="1:8" ht="27.75" customHeight="1">
      <c r="A83" s="211" t="s">
        <v>234</v>
      </c>
      <c r="B83" s="58" t="s">
        <v>235</v>
      </c>
      <c r="C83" s="58"/>
      <c r="D83" s="100"/>
      <c r="E83" s="101"/>
      <c r="F83" s="108">
        <f>F84+F86+F89+F91+F93+F95+F97+F99</f>
        <v>30000.500000000004</v>
      </c>
      <c r="G83" s="45"/>
      <c r="H83" s="46"/>
    </row>
    <row r="84" spans="1:8" ht="30" customHeight="1">
      <c r="A84" s="211" t="s">
        <v>248</v>
      </c>
      <c r="B84" s="58" t="s">
        <v>236</v>
      </c>
      <c r="C84" s="58"/>
      <c r="D84" s="100"/>
      <c r="E84" s="101"/>
      <c r="F84" s="108">
        <f>SUM(F85:F85)</f>
        <v>3000.6</v>
      </c>
      <c r="G84" s="3">
        <f>SUM(G85:G85)</f>
        <v>0</v>
      </c>
      <c r="H84" s="21">
        <f>SUM(H85:H85)</f>
        <v>0</v>
      </c>
    </row>
    <row r="85" spans="1:8" ht="51" customHeight="1">
      <c r="A85" s="203" t="s">
        <v>139</v>
      </c>
      <c r="B85" s="61" t="s">
        <v>236</v>
      </c>
      <c r="C85" s="61" t="s">
        <v>151</v>
      </c>
      <c r="D85" s="61" t="s">
        <v>47</v>
      </c>
      <c r="E85" s="61" t="s">
        <v>50</v>
      </c>
      <c r="F85" s="98">
        <v>3000.6</v>
      </c>
      <c r="G85" s="8">
        <v>0</v>
      </c>
      <c r="H85" s="9">
        <v>0</v>
      </c>
    </row>
    <row r="86" spans="1:8" ht="14.25" customHeight="1">
      <c r="A86" s="211" t="s">
        <v>237</v>
      </c>
      <c r="B86" s="58" t="s">
        <v>238</v>
      </c>
      <c r="C86" s="58"/>
      <c r="D86" s="100"/>
      <c r="E86" s="101"/>
      <c r="F86" s="108">
        <f>SUM(F87:F88)</f>
        <v>7716.6</v>
      </c>
      <c r="G86" s="47"/>
      <c r="H86" s="54"/>
    </row>
    <row r="87" spans="1:8" ht="30.75" customHeight="1">
      <c r="A87" s="212" t="s">
        <v>157</v>
      </c>
      <c r="B87" s="65" t="s">
        <v>238</v>
      </c>
      <c r="C87" s="65" t="s">
        <v>168</v>
      </c>
      <c r="D87" s="65" t="s">
        <v>47</v>
      </c>
      <c r="E87" s="65" t="s">
        <v>50</v>
      </c>
      <c r="F87" s="114">
        <f>7671.8+44.8-12</f>
        <v>7704.6</v>
      </c>
      <c r="G87" s="47"/>
      <c r="H87" s="54"/>
    </row>
    <row r="88" spans="1:8" ht="16.5" customHeight="1">
      <c r="A88" s="203" t="s">
        <v>178</v>
      </c>
      <c r="B88" s="61" t="s">
        <v>238</v>
      </c>
      <c r="C88" s="61" t="s">
        <v>171</v>
      </c>
      <c r="D88" s="91" t="s">
        <v>47</v>
      </c>
      <c r="E88" s="91" t="s">
        <v>50</v>
      </c>
      <c r="F88" s="98">
        <v>12</v>
      </c>
      <c r="G88" s="47"/>
      <c r="H88" s="54"/>
    </row>
    <row r="89" spans="1:8" ht="21.75" customHeight="1">
      <c r="A89" s="211" t="s">
        <v>239</v>
      </c>
      <c r="B89" s="58" t="s">
        <v>240</v>
      </c>
      <c r="C89" s="58"/>
      <c r="D89" s="100"/>
      <c r="E89" s="101"/>
      <c r="F89" s="108">
        <f>F90</f>
        <v>11591.6</v>
      </c>
      <c r="G89" s="47"/>
      <c r="H89" s="54"/>
    </row>
    <row r="90" spans="1:8" ht="31.5" customHeight="1">
      <c r="A90" s="203" t="s">
        <v>175</v>
      </c>
      <c r="B90" s="61" t="s">
        <v>240</v>
      </c>
      <c r="C90" s="61" t="s">
        <v>168</v>
      </c>
      <c r="D90" s="61" t="s">
        <v>47</v>
      </c>
      <c r="E90" s="61" t="s">
        <v>50</v>
      </c>
      <c r="F90" s="98">
        <v>11591.6</v>
      </c>
      <c r="G90" s="47"/>
      <c r="H90" s="54"/>
    </row>
    <row r="91" spans="1:8" ht="39" customHeight="1">
      <c r="A91" s="211" t="s">
        <v>241</v>
      </c>
      <c r="B91" s="58" t="s">
        <v>242</v>
      </c>
      <c r="C91" s="58"/>
      <c r="D91" s="100"/>
      <c r="E91" s="101"/>
      <c r="F91" s="108">
        <f>SUM(F92:F92)</f>
        <v>149.7</v>
      </c>
      <c r="G91" s="3">
        <f>SUM(G92:G92)</f>
        <v>395</v>
      </c>
      <c r="H91" s="21">
        <f>SUM(H92:H92)</f>
        <v>395</v>
      </c>
    </row>
    <row r="92" spans="1:8" ht="28.5" customHeight="1">
      <c r="A92" s="203" t="s">
        <v>175</v>
      </c>
      <c r="B92" s="61" t="s">
        <v>242</v>
      </c>
      <c r="C92" s="61" t="s">
        <v>168</v>
      </c>
      <c r="D92" s="61" t="s">
        <v>47</v>
      </c>
      <c r="E92" s="61" t="s">
        <v>50</v>
      </c>
      <c r="F92" s="98">
        <v>149.7</v>
      </c>
      <c r="G92" s="8">
        <v>395</v>
      </c>
      <c r="H92" s="9">
        <v>395</v>
      </c>
    </row>
    <row r="93" spans="1:8" ht="33" customHeight="1">
      <c r="A93" s="211" t="s">
        <v>243</v>
      </c>
      <c r="B93" s="58" t="s">
        <v>244</v>
      </c>
      <c r="C93" s="58"/>
      <c r="D93" s="100"/>
      <c r="E93" s="101"/>
      <c r="F93" s="108">
        <f>SUM(F94:F94)</f>
        <v>1090</v>
      </c>
      <c r="G93" s="12">
        <f>G94</f>
        <v>24589.2</v>
      </c>
      <c r="H93" s="20">
        <f>H94</f>
        <v>24589.2</v>
      </c>
    </row>
    <row r="94" spans="1:8" ht="28.5" customHeight="1">
      <c r="A94" s="203" t="s">
        <v>175</v>
      </c>
      <c r="B94" s="61" t="s">
        <v>244</v>
      </c>
      <c r="C94" s="61" t="s">
        <v>168</v>
      </c>
      <c r="D94" s="61" t="s">
        <v>47</v>
      </c>
      <c r="E94" s="61" t="s">
        <v>50</v>
      </c>
      <c r="F94" s="98">
        <f>600+490</f>
        <v>1090</v>
      </c>
      <c r="G94" s="3">
        <f>SUM(G100:G100)</f>
        <v>24589.2</v>
      </c>
      <c r="H94" s="21">
        <f>SUM(H100:H100)</f>
        <v>24589.2</v>
      </c>
    </row>
    <row r="95" spans="1:8" ht="34.5" customHeight="1">
      <c r="A95" s="211" t="s">
        <v>246</v>
      </c>
      <c r="B95" s="58" t="s">
        <v>245</v>
      </c>
      <c r="C95" s="58"/>
      <c r="D95" s="100"/>
      <c r="E95" s="101"/>
      <c r="F95" s="108">
        <f>SUM(F96:F96)</f>
        <v>3174.7</v>
      </c>
      <c r="G95" s="7"/>
      <c r="H95" s="33"/>
    </row>
    <row r="96" spans="1:8" ht="34.5" customHeight="1">
      <c r="A96" s="203" t="s">
        <v>175</v>
      </c>
      <c r="B96" s="61" t="s">
        <v>245</v>
      </c>
      <c r="C96" s="61" t="s">
        <v>168</v>
      </c>
      <c r="D96" s="61" t="s">
        <v>47</v>
      </c>
      <c r="E96" s="61" t="s">
        <v>50</v>
      </c>
      <c r="F96" s="98">
        <v>3174.7</v>
      </c>
      <c r="G96" s="7"/>
      <c r="H96" s="33"/>
    </row>
    <row r="97" spans="1:8" ht="34.5" customHeight="1">
      <c r="A97" s="211" t="s">
        <v>335</v>
      </c>
      <c r="B97" s="58" t="s">
        <v>349</v>
      </c>
      <c r="C97" s="58"/>
      <c r="D97" s="100"/>
      <c r="E97" s="101"/>
      <c r="F97" s="108">
        <f>SUM(F98:F98)</f>
        <v>2896.6</v>
      </c>
      <c r="G97" s="7"/>
      <c r="H97" s="33"/>
    </row>
    <row r="98" spans="1:8" ht="34.5" customHeight="1">
      <c r="A98" s="203" t="s">
        <v>175</v>
      </c>
      <c r="B98" s="61" t="s">
        <v>349</v>
      </c>
      <c r="C98" s="61" t="s">
        <v>168</v>
      </c>
      <c r="D98" s="61" t="s">
        <v>47</v>
      </c>
      <c r="E98" s="61" t="s">
        <v>50</v>
      </c>
      <c r="F98" s="98">
        <v>2896.6</v>
      </c>
      <c r="G98" s="7"/>
      <c r="H98" s="33"/>
    </row>
    <row r="99" spans="1:8" ht="46.5" customHeight="1">
      <c r="A99" s="211" t="s">
        <v>335</v>
      </c>
      <c r="B99" s="58" t="s">
        <v>311</v>
      </c>
      <c r="C99" s="58"/>
      <c r="D99" s="100"/>
      <c r="E99" s="101"/>
      <c r="F99" s="108">
        <f>SUM(F100:F100)</f>
        <v>380.7</v>
      </c>
      <c r="G99" s="7"/>
      <c r="H99" s="33"/>
    </row>
    <row r="100" spans="1:8" ht="31.5" customHeight="1">
      <c r="A100" s="203" t="s">
        <v>175</v>
      </c>
      <c r="B100" s="61" t="s">
        <v>311</v>
      </c>
      <c r="C100" s="61" t="s">
        <v>168</v>
      </c>
      <c r="D100" s="61" t="s">
        <v>47</v>
      </c>
      <c r="E100" s="61" t="s">
        <v>50</v>
      </c>
      <c r="F100" s="98">
        <v>380.7</v>
      </c>
      <c r="G100" s="4">
        <v>24589.2</v>
      </c>
      <c r="H100" s="10">
        <v>24589.2</v>
      </c>
    </row>
    <row r="101" spans="1:8" ht="33" customHeight="1">
      <c r="A101" s="226" t="s">
        <v>247</v>
      </c>
      <c r="B101" s="104" t="s">
        <v>251</v>
      </c>
      <c r="C101" s="104"/>
      <c r="D101" s="105"/>
      <c r="E101" s="106"/>
      <c r="F101" s="107">
        <f>F102</f>
        <v>4342.700000000001</v>
      </c>
      <c r="G101" s="31"/>
      <c r="H101" s="34"/>
    </row>
    <row r="102" spans="1:8" ht="30" customHeight="1">
      <c r="A102" s="211" t="s">
        <v>249</v>
      </c>
      <c r="B102" s="58" t="s">
        <v>250</v>
      </c>
      <c r="C102" s="58"/>
      <c r="D102" s="100"/>
      <c r="E102" s="101"/>
      <c r="F102" s="108">
        <f>F103+F105</f>
        <v>4342.700000000001</v>
      </c>
      <c r="G102" s="31"/>
      <c r="H102" s="34"/>
    </row>
    <row r="103" spans="1:8" ht="30" customHeight="1">
      <c r="A103" s="211" t="s">
        <v>336</v>
      </c>
      <c r="B103" s="58" t="s">
        <v>338</v>
      </c>
      <c r="C103" s="58"/>
      <c r="D103" s="100"/>
      <c r="E103" s="101"/>
      <c r="F103" s="108">
        <f>F104</f>
        <v>4125.6</v>
      </c>
      <c r="G103" s="31"/>
      <c r="H103" s="34"/>
    </row>
    <row r="104" spans="1:8" ht="14.25" customHeight="1">
      <c r="A104" s="227" t="s">
        <v>176</v>
      </c>
      <c r="B104" s="61" t="s">
        <v>338</v>
      </c>
      <c r="C104" s="61" t="s">
        <v>167</v>
      </c>
      <c r="D104" s="91" t="s">
        <v>47</v>
      </c>
      <c r="E104" s="91" t="s">
        <v>48</v>
      </c>
      <c r="F104" s="98">
        <v>4125.6</v>
      </c>
      <c r="G104" s="31"/>
      <c r="H104" s="34"/>
    </row>
    <row r="105" spans="1:8" ht="30" customHeight="1">
      <c r="A105" s="211" t="s">
        <v>336</v>
      </c>
      <c r="B105" s="58" t="s">
        <v>337</v>
      </c>
      <c r="C105" s="58"/>
      <c r="D105" s="100"/>
      <c r="E105" s="101"/>
      <c r="F105" s="108">
        <f>F106</f>
        <v>217.1</v>
      </c>
      <c r="G105" s="31"/>
      <c r="H105" s="34"/>
    </row>
    <row r="106" spans="1:8" ht="15" customHeight="1">
      <c r="A106" s="227" t="s">
        <v>176</v>
      </c>
      <c r="B106" s="61" t="s">
        <v>337</v>
      </c>
      <c r="C106" s="61" t="s">
        <v>167</v>
      </c>
      <c r="D106" s="91" t="s">
        <v>47</v>
      </c>
      <c r="E106" s="91" t="s">
        <v>48</v>
      </c>
      <c r="F106" s="98">
        <v>217.1</v>
      </c>
      <c r="G106" s="31"/>
      <c r="H106" s="34"/>
    </row>
    <row r="107" spans="1:8" ht="33" customHeight="1">
      <c r="A107" s="228" t="s">
        <v>146</v>
      </c>
      <c r="B107" s="124" t="s">
        <v>258</v>
      </c>
      <c r="C107" s="125"/>
      <c r="D107" s="125"/>
      <c r="E107" s="126"/>
      <c r="F107" s="127">
        <f>F108+F116+F122+F129+F135</f>
        <v>30376.799999999996</v>
      </c>
      <c r="G107" s="31"/>
      <c r="H107" s="34"/>
    </row>
    <row r="108" spans="1:8" ht="17.25" customHeight="1">
      <c r="A108" s="199" t="s">
        <v>259</v>
      </c>
      <c r="B108" s="128" t="s">
        <v>257</v>
      </c>
      <c r="C108" s="129"/>
      <c r="D108" s="129"/>
      <c r="E108" s="130"/>
      <c r="F108" s="131">
        <f>F109</f>
        <v>710</v>
      </c>
      <c r="G108" s="3">
        <f>SUM(G110:G110)</f>
        <v>0</v>
      </c>
      <c r="H108" s="21">
        <f>SUM(H110:H110)</f>
        <v>0</v>
      </c>
    </row>
    <row r="109" spans="1:8" ht="29.25" customHeight="1">
      <c r="A109" s="211" t="s">
        <v>255</v>
      </c>
      <c r="B109" s="40" t="s">
        <v>256</v>
      </c>
      <c r="C109" s="132"/>
      <c r="D109" s="133"/>
      <c r="E109" s="101"/>
      <c r="F109" s="90">
        <f>F110+F112+F114</f>
        <v>710</v>
      </c>
      <c r="G109" s="7"/>
      <c r="H109" s="33"/>
    </row>
    <row r="110" spans="1:8" ht="29.25" customHeight="1">
      <c r="A110" s="211" t="s">
        <v>252</v>
      </c>
      <c r="B110" s="58" t="s">
        <v>261</v>
      </c>
      <c r="C110" s="58"/>
      <c r="D110" s="100"/>
      <c r="E110" s="101"/>
      <c r="F110" s="108">
        <f>SUM(F111:F111)</f>
        <v>10</v>
      </c>
      <c r="G110" s="5">
        <v>0</v>
      </c>
      <c r="H110" s="11">
        <v>0</v>
      </c>
    </row>
    <row r="111" spans="1:8" ht="31.5" customHeight="1">
      <c r="A111" s="203" t="s">
        <v>175</v>
      </c>
      <c r="B111" s="61" t="s">
        <v>261</v>
      </c>
      <c r="C111" s="61" t="s">
        <v>168</v>
      </c>
      <c r="D111" s="61" t="s">
        <v>53</v>
      </c>
      <c r="E111" s="61" t="s">
        <v>49</v>
      </c>
      <c r="F111" s="98">
        <v>10</v>
      </c>
      <c r="G111" s="19" t="e">
        <f>G112+#REF!+#REF!+#REF!+#REF!+#REF!</f>
        <v>#REF!</v>
      </c>
      <c r="H111" s="19" t="e">
        <f>H112+#REF!+#REF!+#REF!+#REF!+#REF!</f>
        <v>#REF!</v>
      </c>
    </row>
    <row r="112" spans="1:8" ht="15.75" customHeight="1">
      <c r="A112" s="211" t="s">
        <v>253</v>
      </c>
      <c r="B112" s="58" t="s">
        <v>262</v>
      </c>
      <c r="C112" s="58"/>
      <c r="D112" s="100"/>
      <c r="E112" s="101"/>
      <c r="F112" s="108">
        <f>SUM(F113:F113)</f>
        <v>500</v>
      </c>
      <c r="G112" s="3">
        <f>G113</f>
        <v>540</v>
      </c>
      <c r="H112" s="21">
        <f>H113</f>
        <v>540</v>
      </c>
    </row>
    <row r="113" spans="1:8" ht="16.5" customHeight="1">
      <c r="A113" s="203" t="s">
        <v>183</v>
      </c>
      <c r="B113" s="61" t="s">
        <v>263</v>
      </c>
      <c r="C113" s="61" t="s">
        <v>172</v>
      </c>
      <c r="D113" s="61" t="s">
        <v>53</v>
      </c>
      <c r="E113" s="61" t="s">
        <v>49</v>
      </c>
      <c r="F113" s="98">
        <v>500</v>
      </c>
      <c r="G113" s="5">
        <v>540</v>
      </c>
      <c r="H113" s="11">
        <v>540</v>
      </c>
    </row>
    <row r="114" spans="1:8" ht="15.75">
      <c r="A114" s="229" t="s">
        <v>254</v>
      </c>
      <c r="B114" s="58" t="s">
        <v>264</v>
      </c>
      <c r="C114" s="134"/>
      <c r="D114" s="134"/>
      <c r="E114" s="134"/>
      <c r="F114" s="108">
        <f>F115</f>
        <v>200</v>
      </c>
      <c r="G114" s="5">
        <v>0</v>
      </c>
      <c r="H114" s="11">
        <v>0</v>
      </c>
    </row>
    <row r="115" spans="1:8" ht="31.5">
      <c r="A115" s="203" t="s">
        <v>175</v>
      </c>
      <c r="B115" s="61" t="s">
        <v>264</v>
      </c>
      <c r="C115" s="61" t="s">
        <v>168</v>
      </c>
      <c r="D115" s="61" t="s">
        <v>53</v>
      </c>
      <c r="E115" s="61" t="s">
        <v>49</v>
      </c>
      <c r="F115" s="98">
        <v>200</v>
      </c>
      <c r="G115" s="31"/>
      <c r="H115" s="32"/>
    </row>
    <row r="116" spans="1:8" ht="18.75" customHeight="1">
      <c r="A116" s="230" t="s">
        <v>260</v>
      </c>
      <c r="B116" s="135" t="s">
        <v>265</v>
      </c>
      <c r="C116" s="136"/>
      <c r="D116" s="136"/>
      <c r="E116" s="136"/>
      <c r="F116" s="137">
        <f>F117</f>
        <v>953.4</v>
      </c>
      <c r="G116" s="12" t="e">
        <f>G117+G125+G127</f>
        <v>#REF!</v>
      </c>
      <c r="H116" s="20" t="e">
        <f>H117+H125+H127</f>
        <v>#REF!</v>
      </c>
    </row>
    <row r="117" spans="1:8" ht="33" customHeight="1">
      <c r="A117" s="231" t="s">
        <v>303</v>
      </c>
      <c r="B117" s="41" t="s">
        <v>266</v>
      </c>
      <c r="C117" s="138"/>
      <c r="D117" s="138"/>
      <c r="E117" s="138"/>
      <c r="F117" s="87">
        <f>F118+F120</f>
        <v>953.4</v>
      </c>
      <c r="G117" s="3">
        <f>SUM(G120:G123)</f>
        <v>944.4</v>
      </c>
      <c r="H117" s="21">
        <f>SUM(H120:H123)</f>
        <v>944.4</v>
      </c>
    </row>
    <row r="118" spans="1:8" ht="48.75" customHeight="1">
      <c r="A118" s="211" t="s">
        <v>267</v>
      </c>
      <c r="B118" s="40" t="s">
        <v>268</v>
      </c>
      <c r="C118" s="139"/>
      <c r="D118" s="139"/>
      <c r="E118" s="140"/>
      <c r="F118" s="108">
        <f>SUM(F119:F119)</f>
        <v>600</v>
      </c>
      <c r="G118" s="3"/>
      <c r="H118" s="21"/>
    </row>
    <row r="119" spans="1:8" ht="33.75" customHeight="1">
      <c r="A119" s="203" t="s">
        <v>175</v>
      </c>
      <c r="B119" s="141" t="s">
        <v>268</v>
      </c>
      <c r="C119" s="39" t="s">
        <v>168</v>
      </c>
      <c r="D119" s="39" t="s">
        <v>54</v>
      </c>
      <c r="E119" s="39" t="s">
        <v>54</v>
      </c>
      <c r="F119" s="98">
        <v>600</v>
      </c>
      <c r="G119" s="3"/>
      <c r="H119" s="21"/>
    </row>
    <row r="120" spans="1:8" ht="15" customHeight="1">
      <c r="A120" s="202" t="s">
        <v>254</v>
      </c>
      <c r="B120" s="142" t="s">
        <v>269</v>
      </c>
      <c r="C120" s="75"/>
      <c r="D120" s="75"/>
      <c r="E120" s="143"/>
      <c r="F120" s="96">
        <f>F121</f>
        <v>353.4</v>
      </c>
      <c r="G120" s="8">
        <v>439.9</v>
      </c>
      <c r="H120" s="9">
        <v>439.9</v>
      </c>
    </row>
    <row r="121" spans="1:8" ht="14.25" customHeight="1">
      <c r="A121" s="203" t="s">
        <v>184</v>
      </c>
      <c r="B121" s="141" t="s">
        <v>269</v>
      </c>
      <c r="C121" s="39" t="s">
        <v>172</v>
      </c>
      <c r="D121" s="39" t="s">
        <v>54</v>
      </c>
      <c r="E121" s="39" t="s">
        <v>54</v>
      </c>
      <c r="F121" s="111">
        <f>300+53.4</f>
        <v>353.4</v>
      </c>
      <c r="G121" s="31"/>
      <c r="H121" s="32"/>
    </row>
    <row r="122" spans="1:8" ht="33" customHeight="1">
      <c r="A122" s="232" t="s">
        <v>270</v>
      </c>
      <c r="B122" s="128" t="s">
        <v>271</v>
      </c>
      <c r="C122" s="144"/>
      <c r="D122" s="144"/>
      <c r="E122" s="144"/>
      <c r="F122" s="107">
        <f>F124+F127</f>
        <v>680.5</v>
      </c>
      <c r="G122" s="31"/>
      <c r="H122" s="32"/>
    </row>
    <row r="123" spans="1:8" ht="27" customHeight="1">
      <c r="A123" s="233" t="s">
        <v>272</v>
      </c>
      <c r="B123" s="40" t="s">
        <v>44</v>
      </c>
      <c r="C123" s="140"/>
      <c r="D123" s="140"/>
      <c r="E123" s="140"/>
      <c r="F123" s="108">
        <f>F124</f>
        <v>500</v>
      </c>
      <c r="G123" s="5">
        <v>504.5</v>
      </c>
      <c r="H123" s="11">
        <v>504.5</v>
      </c>
    </row>
    <row r="124" spans="1:8" ht="18" customHeight="1">
      <c r="A124" s="211" t="s">
        <v>253</v>
      </c>
      <c r="B124" s="40" t="s">
        <v>273</v>
      </c>
      <c r="C124" s="139"/>
      <c r="D124" s="139"/>
      <c r="E124" s="140"/>
      <c r="F124" s="108">
        <f>SUM(F125:F125)</f>
        <v>500</v>
      </c>
      <c r="G124" s="31"/>
      <c r="H124" s="32"/>
    </row>
    <row r="125" spans="1:8" ht="21.75" customHeight="1">
      <c r="A125" s="203" t="s">
        <v>184</v>
      </c>
      <c r="B125" s="141" t="s">
        <v>273</v>
      </c>
      <c r="C125" s="39" t="s">
        <v>172</v>
      </c>
      <c r="D125" s="39" t="s">
        <v>55</v>
      </c>
      <c r="E125" s="39" t="s">
        <v>51</v>
      </c>
      <c r="F125" s="98">
        <v>500</v>
      </c>
      <c r="G125" s="3">
        <f>G126</f>
        <v>25</v>
      </c>
      <c r="H125" s="21">
        <f>H126</f>
        <v>25</v>
      </c>
    </row>
    <row r="126" spans="1:8" ht="18.75" customHeight="1">
      <c r="A126" s="223" t="s">
        <v>276</v>
      </c>
      <c r="B126" s="145" t="s">
        <v>277</v>
      </c>
      <c r="C126" s="146"/>
      <c r="D126" s="146"/>
      <c r="E126" s="146"/>
      <c r="F126" s="87">
        <f>F127</f>
        <v>180.5</v>
      </c>
      <c r="G126" s="5">
        <v>25</v>
      </c>
      <c r="H126" s="11">
        <v>25</v>
      </c>
    </row>
    <row r="127" spans="1:8" ht="18.75" customHeight="1">
      <c r="A127" s="202" t="s">
        <v>274</v>
      </c>
      <c r="B127" s="41" t="s">
        <v>278</v>
      </c>
      <c r="C127" s="75"/>
      <c r="D127" s="75"/>
      <c r="E127" s="75"/>
      <c r="F127" s="96">
        <f>F128</f>
        <v>180.5</v>
      </c>
      <c r="G127" s="3" t="e">
        <f>#REF!</f>
        <v>#REF!</v>
      </c>
      <c r="H127" s="21" t="e">
        <f>#REF!</f>
        <v>#REF!</v>
      </c>
    </row>
    <row r="128" spans="1:8" ht="14.25" customHeight="1">
      <c r="A128" s="203" t="s">
        <v>176</v>
      </c>
      <c r="B128" s="141" t="s">
        <v>278</v>
      </c>
      <c r="C128" s="39" t="s">
        <v>167</v>
      </c>
      <c r="D128" s="39" t="s">
        <v>55</v>
      </c>
      <c r="E128" s="39" t="s">
        <v>47</v>
      </c>
      <c r="F128" s="98">
        <v>180.5</v>
      </c>
      <c r="G128" s="3"/>
      <c r="H128" s="59"/>
    </row>
    <row r="129" spans="1:8" ht="33.75" customHeight="1">
      <c r="A129" s="199" t="s">
        <v>275</v>
      </c>
      <c r="B129" s="80" t="s">
        <v>286</v>
      </c>
      <c r="C129" s="129"/>
      <c r="D129" s="129"/>
      <c r="E129" s="130"/>
      <c r="F129" s="131">
        <f>F130</f>
        <v>3120</v>
      </c>
      <c r="G129" s="3" t="e">
        <f>SUM(#REF!)</f>
        <v>#REF!</v>
      </c>
      <c r="H129" s="3" t="e">
        <f>SUM(#REF!)</f>
        <v>#REF!</v>
      </c>
    </row>
    <row r="130" spans="1:8" ht="15.75" customHeight="1">
      <c r="A130" s="211" t="s">
        <v>279</v>
      </c>
      <c r="B130" s="58" t="s">
        <v>280</v>
      </c>
      <c r="C130" s="132"/>
      <c r="D130" s="133"/>
      <c r="E130" s="101"/>
      <c r="F130" s="90">
        <f>F131+F133</f>
        <v>3120</v>
      </c>
      <c r="G130" s="3"/>
      <c r="H130" s="35"/>
    </row>
    <row r="131" spans="1:8" ht="33.75" customHeight="1">
      <c r="A131" s="211" t="s">
        <v>288</v>
      </c>
      <c r="B131" s="58" t="s">
        <v>281</v>
      </c>
      <c r="C131" s="58"/>
      <c r="D131" s="100"/>
      <c r="E131" s="101"/>
      <c r="F131" s="108">
        <f>F132</f>
        <v>2568</v>
      </c>
      <c r="G131" s="7"/>
      <c r="H131" s="69"/>
    </row>
    <row r="132" spans="1:8" ht="15.75" customHeight="1">
      <c r="A132" s="203" t="s">
        <v>184</v>
      </c>
      <c r="B132" s="61" t="s">
        <v>281</v>
      </c>
      <c r="C132" s="61" t="s">
        <v>172</v>
      </c>
      <c r="D132" s="61" t="s">
        <v>56</v>
      </c>
      <c r="E132" s="61" t="s">
        <v>51</v>
      </c>
      <c r="F132" s="98">
        <v>2568</v>
      </c>
      <c r="G132" s="7"/>
      <c r="H132" s="69"/>
    </row>
    <row r="133" spans="1:11" ht="45.75" customHeight="1">
      <c r="A133" s="211" t="s">
        <v>304</v>
      </c>
      <c r="B133" s="58" t="s">
        <v>300</v>
      </c>
      <c r="C133" s="58"/>
      <c r="D133" s="100"/>
      <c r="E133" s="101"/>
      <c r="F133" s="108">
        <f>F134</f>
        <v>552</v>
      </c>
      <c r="G133" s="48"/>
      <c r="H133" s="49"/>
      <c r="K133" s="1"/>
    </row>
    <row r="134" spans="1:8" ht="15.75" customHeight="1">
      <c r="A134" s="203" t="s">
        <v>184</v>
      </c>
      <c r="B134" s="61" t="s">
        <v>300</v>
      </c>
      <c r="C134" s="61" t="s">
        <v>172</v>
      </c>
      <c r="D134" s="61" t="s">
        <v>56</v>
      </c>
      <c r="E134" s="61" t="s">
        <v>51</v>
      </c>
      <c r="F134" s="98">
        <v>552</v>
      </c>
      <c r="G134" s="29">
        <f>6087.1-100</f>
        <v>5987.1</v>
      </c>
      <c r="H134" s="30">
        <f>6087.1-100</f>
        <v>5987.1</v>
      </c>
    </row>
    <row r="135" spans="1:8" ht="31.5" customHeight="1">
      <c r="A135" s="205" t="s">
        <v>282</v>
      </c>
      <c r="B135" s="104" t="s">
        <v>283</v>
      </c>
      <c r="C135" s="104"/>
      <c r="D135" s="105"/>
      <c r="E135" s="106"/>
      <c r="F135" s="107">
        <f>F136</f>
        <v>24912.899999999998</v>
      </c>
      <c r="G135" s="25">
        <f>G136</f>
        <v>815</v>
      </c>
      <c r="H135" s="26">
        <f>H136</f>
        <v>915</v>
      </c>
    </row>
    <row r="136" spans="1:8" ht="31.5">
      <c r="A136" s="229" t="s">
        <v>284</v>
      </c>
      <c r="B136" s="58" t="s">
        <v>285</v>
      </c>
      <c r="C136" s="58"/>
      <c r="D136" s="100"/>
      <c r="E136" s="101"/>
      <c r="F136" s="108">
        <f>F137+F141+F143+F145+F147+F149+F151</f>
        <v>24912.899999999998</v>
      </c>
      <c r="G136" s="29">
        <v>815</v>
      </c>
      <c r="H136" s="30">
        <v>915</v>
      </c>
    </row>
    <row r="137" spans="1:8" ht="28.5" customHeight="1">
      <c r="A137" s="211" t="s">
        <v>10</v>
      </c>
      <c r="B137" s="58" t="s">
        <v>287</v>
      </c>
      <c r="C137" s="58"/>
      <c r="D137" s="100"/>
      <c r="E137" s="101"/>
      <c r="F137" s="108">
        <f>SUM(F138:F140)</f>
        <v>4331.2</v>
      </c>
      <c r="G137" s="55"/>
      <c r="H137" s="56"/>
    </row>
    <row r="138" spans="1:8" ht="16.5" customHeight="1">
      <c r="A138" s="224" t="s">
        <v>188</v>
      </c>
      <c r="B138" s="122" t="s">
        <v>287</v>
      </c>
      <c r="C138" s="122" t="s">
        <v>169</v>
      </c>
      <c r="D138" s="122" t="s">
        <v>53</v>
      </c>
      <c r="E138" s="122" t="s">
        <v>48</v>
      </c>
      <c r="F138" s="123">
        <v>3160.1</v>
      </c>
      <c r="G138" s="55"/>
      <c r="H138" s="56"/>
    </row>
    <row r="139" spans="1:8" ht="33" customHeight="1">
      <c r="A139" s="225" t="s">
        <v>175</v>
      </c>
      <c r="B139" s="110" t="s">
        <v>287</v>
      </c>
      <c r="C139" s="110" t="s">
        <v>168</v>
      </c>
      <c r="D139" s="110" t="s">
        <v>53</v>
      </c>
      <c r="E139" s="110" t="s">
        <v>48</v>
      </c>
      <c r="F139" s="111">
        <f>1037.6-10-10+127</f>
        <v>1144.6</v>
      </c>
      <c r="G139" s="25">
        <f>G140</f>
        <v>30</v>
      </c>
      <c r="H139" s="26">
        <f>H140</f>
        <v>30</v>
      </c>
    </row>
    <row r="140" spans="1:8" ht="14.25" customHeight="1">
      <c r="A140" s="203" t="s">
        <v>178</v>
      </c>
      <c r="B140" s="61" t="s">
        <v>287</v>
      </c>
      <c r="C140" s="61" t="s">
        <v>171</v>
      </c>
      <c r="D140" s="61" t="s">
        <v>53</v>
      </c>
      <c r="E140" s="61" t="s">
        <v>48</v>
      </c>
      <c r="F140" s="98">
        <f>6.5+10+10</f>
        <v>26.5</v>
      </c>
      <c r="G140" s="29">
        <v>30</v>
      </c>
      <c r="H140" s="30">
        <v>30</v>
      </c>
    </row>
    <row r="141" spans="1:8" ht="29.25" customHeight="1">
      <c r="A141" s="211" t="s">
        <v>288</v>
      </c>
      <c r="B141" s="40" t="s">
        <v>7</v>
      </c>
      <c r="C141" s="139"/>
      <c r="D141" s="139"/>
      <c r="E141" s="140"/>
      <c r="F141" s="108">
        <f>F142</f>
        <v>11100</v>
      </c>
      <c r="G141" s="55"/>
      <c r="H141" s="60"/>
    </row>
    <row r="142" spans="1:8" ht="17.25" customHeight="1">
      <c r="A142" s="203" t="s">
        <v>184</v>
      </c>
      <c r="B142" s="141" t="s">
        <v>7</v>
      </c>
      <c r="C142" s="39" t="s">
        <v>172</v>
      </c>
      <c r="D142" s="39" t="s">
        <v>53</v>
      </c>
      <c r="E142" s="39" t="s">
        <v>48</v>
      </c>
      <c r="F142" s="98">
        <v>11100</v>
      </c>
      <c r="G142" s="3" t="e">
        <f>SUM(#REF!)</f>
        <v>#REF!</v>
      </c>
      <c r="H142" s="3" t="e">
        <f>SUM(#REF!)</f>
        <v>#REF!</v>
      </c>
    </row>
    <row r="143" spans="1:8" ht="33.75" customHeight="1">
      <c r="A143" s="234" t="s">
        <v>289</v>
      </c>
      <c r="B143" s="142" t="s">
        <v>8</v>
      </c>
      <c r="C143" s="75"/>
      <c r="D143" s="75"/>
      <c r="E143" s="75"/>
      <c r="F143" s="96">
        <f>F144</f>
        <v>376.5</v>
      </c>
      <c r="G143" s="7"/>
      <c r="H143" s="7"/>
    </row>
    <row r="144" spans="1:8" ht="20.25" customHeight="1">
      <c r="A144" s="203" t="s">
        <v>184</v>
      </c>
      <c r="B144" s="141" t="s">
        <v>8</v>
      </c>
      <c r="C144" s="39" t="s">
        <v>172</v>
      </c>
      <c r="D144" s="39" t="s">
        <v>53</v>
      </c>
      <c r="E144" s="39" t="s">
        <v>48</v>
      </c>
      <c r="F144" s="98">
        <f>236.5+140</f>
        <v>376.5</v>
      </c>
      <c r="G144" s="7"/>
      <c r="H144" s="7"/>
    </row>
    <row r="145" spans="1:8" ht="33" customHeight="1">
      <c r="A145" s="202" t="s">
        <v>323</v>
      </c>
      <c r="B145" s="142" t="s">
        <v>9</v>
      </c>
      <c r="C145" s="75"/>
      <c r="D145" s="147"/>
      <c r="E145" s="147"/>
      <c r="F145" s="96">
        <f>F146</f>
        <v>466.4</v>
      </c>
      <c r="G145" s="7"/>
      <c r="H145" s="7"/>
    </row>
    <row r="146" spans="1:8" ht="18" customHeight="1">
      <c r="A146" s="203" t="s">
        <v>184</v>
      </c>
      <c r="B146" s="141" t="s">
        <v>9</v>
      </c>
      <c r="C146" s="39" t="s">
        <v>172</v>
      </c>
      <c r="D146" s="39" t="s">
        <v>53</v>
      </c>
      <c r="E146" s="39" t="s">
        <v>48</v>
      </c>
      <c r="F146" s="98">
        <v>466.4</v>
      </c>
      <c r="G146" s="31"/>
      <c r="H146" s="31"/>
    </row>
    <row r="147" spans="1:8" ht="31.5" customHeight="1">
      <c r="A147" s="234" t="s">
        <v>339</v>
      </c>
      <c r="B147" s="142" t="s">
        <v>340</v>
      </c>
      <c r="C147" s="75"/>
      <c r="D147" s="147"/>
      <c r="E147" s="147"/>
      <c r="F147" s="102">
        <f>F148</f>
        <v>3811.6</v>
      </c>
      <c r="G147" s="31"/>
      <c r="H147" s="31"/>
    </row>
    <row r="148" spans="1:8" ht="32.25" customHeight="1">
      <c r="A148" s="235" t="s">
        <v>175</v>
      </c>
      <c r="B148" s="148" t="s">
        <v>340</v>
      </c>
      <c r="C148" s="42" t="s">
        <v>168</v>
      </c>
      <c r="D148" s="149" t="s">
        <v>53</v>
      </c>
      <c r="E148" s="149" t="s">
        <v>48</v>
      </c>
      <c r="F148" s="159">
        <v>3811.6</v>
      </c>
      <c r="G148" s="31"/>
      <c r="H148" s="31"/>
    </row>
    <row r="149" spans="1:8" ht="32.25" customHeight="1">
      <c r="A149" s="251" t="s">
        <v>339</v>
      </c>
      <c r="B149" s="263" t="s">
        <v>343</v>
      </c>
      <c r="C149" s="181"/>
      <c r="D149" s="264"/>
      <c r="E149" s="264"/>
      <c r="F149" s="102">
        <f>F150</f>
        <v>3811.6</v>
      </c>
      <c r="G149" s="31"/>
      <c r="H149" s="31"/>
    </row>
    <row r="150" spans="1:8" ht="32.25" customHeight="1">
      <c r="A150" s="235" t="s">
        <v>175</v>
      </c>
      <c r="B150" s="148" t="s">
        <v>343</v>
      </c>
      <c r="C150" s="42" t="s">
        <v>168</v>
      </c>
      <c r="D150" s="149" t="s">
        <v>53</v>
      </c>
      <c r="E150" s="149" t="s">
        <v>48</v>
      </c>
      <c r="F150" s="159">
        <v>3811.6</v>
      </c>
      <c r="G150" s="31"/>
      <c r="H150" s="31"/>
    </row>
    <row r="151" spans="1:8" ht="32.25" customHeight="1">
      <c r="A151" s="257" t="s">
        <v>350</v>
      </c>
      <c r="B151" s="63" t="s">
        <v>351</v>
      </c>
      <c r="C151" s="272" t="s">
        <v>172</v>
      </c>
      <c r="D151" s="146" t="s">
        <v>53</v>
      </c>
      <c r="E151" s="146" t="s">
        <v>48</v>
      </c>
      <c r="F151" s="87">
        <f>F152+F153</f>
        <v>1015.6</v>
      </c>
      <c r="G151" s="31"/>
      <c r="H151" s="31"/>
    </row>
    <row r="152" spans="1:8" ht="18.75" customHeight="1">
      <c r="A152" s="269" t="s">
        <v>188</v>
      </c>
      <c r="B152" s="270" t="s">
        <v>351</v>
      </c>
      <c r="C152" s="42" t="s">
        <v>168</v>
      </c>
      <c r="D152" s="149" t="s">
        <v>53</v>
      </c>
      <c r="E152" s="149" t="s">
        <v>48</v>
      </c>
      <c r="F152" s="159">
        <v>660.1</v>
      </c>
      <c r="G152" s="31"/>
      <c r="H152" s="31"/>
    </row>
    <row r="153" spans="1:8" ht="15.75" customHeight="1">
      <c r="A153" s="203" t="s">
        <v>184</v>
      </c>
      <c r="B153" s="271" t="s">
        <v>351</v>
      </c>
      <c r="C153" s="273"/>
      <c r="D153" s="274"/>
      <c r="E153" s="274"/>
      <c r="F153" s="98">
        <v>355.5</v>
      </c>
      <c r="G153" s="31"/>
      <c r="H153" s="31"/>
    </row>
    <row r="154" spans="1:8" ht="46.5" customHeight="1">
      <c r="A154" s="236" t="s">
        <v>198</v>
      </c>
      <c r="B154" s="150" t="s">
        <v>12</v>
      </c>
      <c r="C154" s="150"/>
      <c r="D154" s="151"/>
      <c r="E154" s="152"/>
      <c r="F154" s="127">
        <f>F169+F155+F183</f>
        <v>8703.2</v>
      </c>
      <c r="G154" s="3">
        <f>SUM(G155:G155)</f>
        <v>75</v>
      </c>
      <c r="H154" s="3">
        <f>SUM(H155:H155)</f>
        <v>90</v>
      </c>
    </row>
    <row r="155" spans="1:8" ht="77.25" customHeight="1">
      <c r="A155" s="237" t="s">
        <v>5</v>
      </c>
      <c r="B155" s="80" t="s">
        <v>13</v>
      </c>
      <c r="C155" s="153"/>
      <c r="D155" s="153"/>
      <c r="E155" s="80"/>
      <c r="F155" s="131">
        <f>F156</f>
        <v>1413</v>
      </c>
      <c r="G155" s="5">
        <v>75</v>
      </c>
      <c r="H155" s="5">
        <v>90</v>
      </c>
    </row>
    <row r="156" spans="1:8" ht="49.5" customHeight="1">
      <c r="A156" s="204" t="s">
        <v>11</v>
      </c>
      <c r="B156" s="63" t="s">
        <v>14</v>
      </c>
      <c r="C156" s="134"/>
      <c r="D156" s="134"/>
      <c r="E156" s="58"/>
      <c r="F156" s="90">
        <f>F157+F159+F161+F165+F167</f>
        <v>1413</v>
      </c>
      <c r="G156" s="3">
        <f>SUM(G159:G159)</f>
        <v>295</v>
      </c>
      <c r="H156" s="3">
        <f>SUM(H159:H159)</f>
        <v>320</v>
      </c>
    </row>
    <row r="157" spans="1:8" ht="33" customHeight="1">
      <c r="A157" s="204" t="s">
        <v>4</v>
      </c>
      <c r="B157" s="58" t="s">
        <v>15</v>
      </c>
      <c r="C157" s="134"/>
      <c r="D157" s="134"/>
      <c r="E157" s="58"/>
      <c r="F157" s="90">
        <f>F158</f>
        <v>10</v>
      </c>
      <c r="G157" s="7"/>
      <c r="H157" s="7"/>
    </row>
    <row r="158" spans="1:8" ht="30" customHeight="1">
      <c r="A158" s="203" t="s">
        <v>175</v>
      </c>
      <c r="B158" s="61" t="s">
        <v>15</v>
      </c>
      <c r="C158" s="61" t="s">
        <v>168</v>
      </c>
      <c r="D158" s="61" t="s">
        <v>50</v>
      </c>
      <c r="E158" s="61" t="s">
        <v>52</v>
      </c>
      <c r="F158" s="93">
        <v>10</v>
      </c>
      <c r="G158" s="7"/>
      <c r="H158" s="7"/>
    </row>
    <row r="159" spans="1:8" ht="33.75" customHeight="1">
      <c r="A159" s="204" t="s">
        <v>2</v>
      </c>
      <c r="B159" s="58" t="s">
        <v>16</v>
      </c>
      <c r="C159" s="134"/>
      <c r="D159" s="134"/>
      <c r="E159" s="58"/>
      <c r="F159" s="90">
        <f>F160</f>
        <v>30</v>
      </c>
      <c r="G159" s="5">
        <v>295</v>
      </c>
      <c r="H159" s="5">
        <v>320</v>
      </c>
    </row>
    <row r="160" spans="1:8" ht="31.5" customHeight="1">
      <c r="A160" s="203" t="s">
        <v>175</v>
      </c>
      <c r="B160" s="61" t="s">
        <v>16</v>
      </c>
      <c r="C160" s="61" t="s">
        <v>168</v>
      </c>
      <c r="D160" s="61" t="s">
        <v>50</v>
      </c>
      <c r="E160" s="61" t="s">
        <v>52</v>
      </c>
      <c r="F160" s="93">
        <v>30</v>
      </c>
      <c r="G160" s="3">
        <f>SUM(G161:G161)</f>
        <v>70</v>
      </c>
      <c r="H160" s="3">
        <f>SUM(H161:H161)</f>
        <v>80</v>
      </c>
    </row>
    <row r="161" spans="1:8" ht="33" customHeight="1">
      <c r="A161" s="204" t="s">
        <v>3</v>
      </c>
      <c r="B161" s="58" t="s">
        <v>17</v>
      </c>
      <c r="C161" s="134"/>
      <c r="D161" s="134"/>
      <c r="E161" s="58"/>
      <c r="F161" s="90">
        <f>F162+F163+F164</f>
        <v>138</v>
      </c>
      <c r="G161" s="5">
        <v>70</v>
      </c>
      <c r="H161" s="5">
        <v>80</v>
      </c>
    </row>
    <row r="162" spans="1:8" ht="30" customHeight="1">
      <c r="A162" s="212" t="s">
        <v>175</v>
      </c>
      <c r="B162" s="65" t="s">
        <v>17</v>
      </c>
      <c r="C162" s="65" t="s">
        <v>168</v>
      </c>
      <c r="D162" s="65" t="s">
        <v>48</v>
      </c>
      <c r="E162" s="65" t="s">
        <v>58</v>
      </c>
      <c r="F162" s="92">
        <v>117.9</v>
      </c>
      <c r="G162" s="31"/>
      <c r="H162" s="31"/>
    </row>
    <row r="163" spans="1:8" ht="33.75" customHeight="1">
      <c r="A163" s="212" t="s">
        <v>175</v>
      </c>
      <c r="B163" s="65" t="s">
        <v>17</v>
      </c>
      <c r="C163" s="65" t="s">
        <v>168</v>
      </c>
      <c r="D163" s="65" t="s">
        <v>53</v>
      </c>
      <c r="E163" s="65" t="s">
        <v>48</v>
      </c>
      <c r="F163" s="92">
        <v>13.5</v>
      </c>
      <c r="G163" s="31"/>
      <c r="H163" s="31"/>
    </row>
    <row r="164" spans="1:8" ht="16.5" customHeight="1">
      <c r="A164" s="203" t="s">
        <v>184</v>
      </c>
      <c r="B164" s="61" t="s">
        <v>17</v>
      </c>
      <c r="C164" s="61" t="s">
        <v>172</v>
      </c>
      <c r="D164" s="61" t="s">
        <v>53</v>
      </c>
      <c r="E164" s="61" t="s">
        <v>48</v>
      </c>
      <c r="F164" s="93">
        <v>6.6</v>
      </c>
      <c r="G164" s="22" t="e">
        <f>#REF!+#REF!+#REF!+#REF!+#REF!</f>
        <v>#REF!</v>
      </c>
      <c r="H164" s="22" t="e">
        <f>#REF!+#REF!+#REF!+#REF!+#REF!</f>
        <v>#REF!</v>
      </c>
    </row>
    <row r="165" spans="1:8" ht="16.5" customHeight="1">
      <c r="A165" s="202" t="s">
        <v>1</v>
      </c>
      <c r="B165" s="116" t="s">
        <v>18</v>
      </c>
      <c r="C165" s="117"/>
      <c r="D165" s="95"/>
      <c r="E165" s="95"/>
      <c r="F165" s="154">
        <f>F166</f>
        <v>5</v>
      </c>
      <c r="G165" s="22"/>
      <c r="H165" s="57"/>
    </row>
    <row r="166" spans="1:8" ht="35.25" customHeight="1">
      <c r="A166" s="203" t="s">
        <v>175</v>
      </c>
      <c r="B166" s="61" t="s">
        <v>18</v>
      </c>
      <c r="C166" s="61" t="s">
        <v>168</v>
      </c>
      <c r="D166" s="91" t="s">
        <v>50</v>
      </c>
      <c r="E166" s="91" t="s">
        <v>52</v>
      </c>
      <c r="F166" s="93">
        <v>5</v>
      </c>
      <c r="G166" s="22"/>
      <c r="H166" s="57"/>
    </row>
    <row r="167" spans="1:8" ht="16.5" customHeight="1">
      <c r="A167" s="202" t="s">
        <v>6</v>
      </c>
      <c r="B167" s="116" t="s">
        <v>19</v>
      </c>
      <c r="C167" s="117"/>
      <c r="D167" s="95"/>
      <c r="E167" s="95"/>
      <c r="F167" s="154">
        <f>F168</f>
        <v>1230</v>
      </c>
      <c r="G167" s="12"/>
      <c r="H167" s="50"/>
    </row>
    <row r="168" spans="1:8" ht="33" customHeight="1">
      <c r="A168" s="203" t="s">
        <v>175</v>
      </c>
      <c r="B168" s="61" t="s">
        <v>20</v>
      </c>
      <c r="C168" s="61" t="s">
        <v>168</v>
      </c>
      <c r="D168" s="91" t="s">
        <v>50</v>
      </c>
      <c r="E168" s="91" t="s">
        <v>52</v>
      </c>
      <c r="F168" s="93">
        <v>1230</v>
      </c>
      <c r="G168" s="8">
        <v>16782.9</v>
      </c>
      <c r="H168" s="23">
        <v>18796.8</v>
      </c>
    </row>
    <row r="169" spans="1:8" ht="50.25" customHeight="1">
      <c r="A169" s="226" t="s">
        <v>297</v>
      </c>
      <c r="B169" s="104" t="s">
        <v>23</v>
      </c>
      <c r="C169" s="104"/>
      <c r="D169" s="105"/>
      <c r="E169" s="106"/>
      <c r="F169" s="107">
        <f>F170</f>
        <v>1008.2</v>
      </c>
      <c r="G169" s="4">
        <v>15.5</v>
      </c>
      <c r="H169" s="24">
        <v>15.5</v>
      </c>
    </row>
    <row r="170" spans="1:8" ht="39" customHeight="1">
      <c r="A170" s="211" t="s">
        <v>21</v>
      </c>
      <c r="B170" s="58" t="s">
        <v>22</v>
      </c>
      <c r="C170" s="58"/>
      <c r="D170" s="100"/>
      <c r="E170" s="101"/>
      <c r="F170" s="108">
        <f>F171+F173+F175+F179</f>
        <v>1008.2</v>
      </c>
      <c r="G170" s="3" t="e">
        <f>#REF!</f>
        <v>#REF!</v>
      </c>
      <c r="H170" s="3" t="e">
        <f>#REF!</f>
        <v>#REF!</v>
      </c>
    </row>
    <row r="171" spans="1:8" ht="30.75" customHeight="1">
      <c r="A171" s="211" t="s">
        <v>0</v>
      </c>
      <c r="B171" s="58" t="s">
        <v>24</v>
      </c>
      <c r="C171" s="58"/>
      <c r="D171" s="100"/>
      <c r="E171" s="101"/>
      <c r="F171" s="108">
        <f>SUM(F172:F172)</f>
        <v>274.9</v>
      </c>
      <c r="G171" s="7"/>
      <c r="H171" s="51"/>
    </row>
    <row r="172" spans="1:8" ht="31.5">
      <c r="A172" s="203" t="s">
        <v>175</v>
      </c>
      <c r="B172" s="61" t="s">
        <v>24</v>
      </c>
      <c r="C172" s="61" t="s">
        <v>168</v>
      </c>
      <c r="D172" s="61" t="s">
        <v>50</v>
      </c>
      <c r="E172" s="61" t="s">
        <v>57</v>
      </c>
      <c r="F172" s="98">
        <f>100+174.9</f>
        <v>274.9</v>
      </c>
      <c r="G172" s="5">
        <v>985</v>
      </c>
      <c r="H172" s="11">
        <v>1035</v>
      </c>
    </row>
    <row r="173" spans="1:8" ht="31.5" customHeight="1">
      <c r="A173" s="211" t="s">
        <v>296</v>
      </c>
      <c r="B173" s="58" t="s">
        <v>25</v>
      </c>
      <c r="C173" s="58"/>
      <c r="D173" s="100"/>
      <c r="E173" s="101"/>
      <c r="F173" s="108">
        <f>SUM(F174:F174)</f>
        <v>19</v>
      </c>
      <c r="G173" s="27">
        <f>G175</f>
        <v>1275</v>
      </c>
      <c r="H173" s="28">
        <f>H175</f>
        <v>1340</v>
      </c>
    </row>
    <row r="174" spans="1:8" ht="33" customHeight="1">
      <c r="A174" s="203" t="s">
        <v>175</v>
      </c>
      <c r="B174" s="61" t="s">
        <v>25</v>
      </c>
      <c r="C174" s="61" t="s">
        <v>168</v>
      </c>
      <c r="D174" s="61" t="s">
        <v>50</v>
      </c>
      <c r="E174" s="61" t="s">
        <v>57</v>
      </c>
      <c r="F174" s="98">
        <v>19</v>
      </c>
      <c r="G174" s="36"/>
      <c r="H174" s="37"/>
    </row>
    <row r="175" spans="1:8" ht="109.5" customHeight="1">
      <c r="A175" s="211" t="s">
        <v>200</v>
      </c>
      <c r="B175" s="58" t="s">
        <v>26</v>
      </c>
      <c r="C175" s="58"/>
      <c r="D175" s="100"/>
      <c r="E175" s="101"/>
      <c r="F175" s="108">
        <f>SUM(F176:F178)</f>
        <v>526.1</v>
      </c>
      <c r="G175" s="5">
        <v>1275</v>
      </c>
      <c r="H175" s="11">
        <v>1340</v>
      </c>
    </row>
    <row r="176" spans="1:8" ht="32.25" customHeight="1">
      <c r="A176" s="212" t="s">
        <v>175</v>
      </c>
      <c r="B176" s="65" t="s">
        <v>26</v>
      </c>
      <c r="C176" s="65" t="s">
        <v>168</v>
      </c>
      <c r="D176" s="65" t="s">
        <v>48</v>
      </c>
      <c r="E176" s="65" t="s">
        <v>58</v>
      </c>
      <c r="F176" s="114">
        <v>71.5</v>
      </c>
      <c r="G176" s="31"/>
      <c r="H176" s="34"/>
    </row>
    <row r="177" spans="1:8" ht="31.5">
      <c r="A177" s="212" t="s">
        <v>175</v>
      </c>
      <c r="B177" s="65" t="s">
        <v>26</v>
      </c>
      <c r="C177" s="65" t="s">
        <v>168</v>
      </c>
      <c r="D177" s="65" t="s">
        <v>53</v>
      </c>
      <c r="E177" s="65" t="s">
        <v>48</v>
      </c>
      <c r="F177" s="114">
        <v>117</v>
      </c>
      <c r="G177" s="31"/>
      <c r="H177" s="34"/>
    </row>
    <row r="178" spans="1:8" ht="15.75">
      <c r="A178" s="203" t="s">
        <v>184</v>
      </c>
      <c r="B178" s="61" t="s">
        <v>26</v>
      </c>
      <c r="C178" s="61" t="s">
        <v>172</v>
      </c>
      <c r="D178" s="61" t="s">
        <v>53</v>
      </c>
      <c r="E178" s="61" t="s">
        <v>48</v>
      </c>
      <c r="F178" s="98">
        <v>337.6</v>
      </c>
      <c r="G178" s="31"/>
      <c r="H178" s="34"/>
    </row>
    <row r="179" spans="1:8" ht="15" customHeight="1">
      <c r="A179" s="211" t="s">
        <v>295</v>
      </c>
      <c r="B179" s="58" t="s">
        <v>27</v>
      </c>
      <c r="C179" s="58"/>
      <c r="D179" s="100"/>
      <c r="E179" s="101"/>
      <c r="F179" s="108">
        <f>SUM(F180:F182)</f>
        <v>188.2</v>
      </c>
      <c r="G179" s="2">
        <f>SUM(G180:G180)</f>
        <v>1667.5</v>
      </c>
      <c r="H179" s="2">
        <f>SUM(H180:H180)</f>
        <v>1667.5</v>
      </c>
    </row>
    <row r="180" spans="1:8" ht="34.5" customHeight="1">
      <c r="A180" s="212" t="s">
        <v>157</v>
      </c>
      <c r="B180" s="65" t="s">
        <v>27</v>
      </c>
      <c r="C180" s="65" t="s">
        <v>168</v>
      </c>
      <c r="D180" s="65" t="s">
        <v>48</v>
      </c>
      <c r="E180" s="65" t="s">
        <v>58</v>
      </c>
      <c r="F180" s="114">
        <v>100</v>
      </c>
      <c r="G180" s="5">
        <v>1667.5</v>
      </c>
      <c r="H180" s="5">
        <v>1667.5</v>
      </c>
    </row>
    <row r="181" spans="1:8" ht="29.25" customHeight="1">
      <c r="A181" s="212" t="s">
        <v>157</v>
      </c>
      <c r="B181" s="65" t="s">
        <v>27</v>
      </c>
      <c r="C181" s="65" t="s">
        <v>168</v>
      </c>
      <c r="D181" s="65" t="s">
        <v>53</v>
      </c>
      <c r="E181" s="65" t="s">
        <v>48</v>
      </c>
      <c r="F181" s="114">
        <v>13.2</v>
      </c>
      <c r="G181" s="31"/>
      <c r="H181" s="31"/>
    </row>
    <row r="182" spans="1:8" ht="21.75" customHeight="1">
      <c r="A182" s="203" t="s">
        <v>184</v>
      </c>
      <c r="B182" s="61" t="s">
        <v>27</v>
      </c>
      <c r="C182" s="61" t="s">
        <v>172</v>
      </c>
      <c r="D182" s="61" t="s">
        <v>53</v>
      </c>
      <c r="E182" s="61" t="s">
        <v>48</v>
      </c>
      <c r="F182" s="98">
        <v>75</v>
      </c>
      <c r="G182" s="31"/>
      <c r="H182" s="31"/>
    </row>
    <row r="183" spans="1:8" ht="50.25" customHeight="1">
      <c r="A183" s="199" t="s">
        <v>294</v>
      </c>
      <c r="B183" s="80" t="s">
        <v>28</v>
      </c>
      <c r="C183" s="80"/>
      <c r="D183" s="81"/>
      <c r="E183" s="82"/>
      <c r="F183" s="83">
        <f>F184</f>
        <v>6282</v>
      </c>
      <c r="G183" s="52"/>
      <c r="H183" s="52"/>
    </row>
    <row r="184" spans="1:8" ht="31.5">
      <c r="A184" s="214" t="s">
        <v>29</v>
      </c>
      <c r="B184" s="84" t="s">
        <v>31</v>
      </c>
      <c r="C184" s="84"/>
      <c r="D184" s="85"/>
      <c r="E184" s="86"/>
      <c r="F184" s="87">
        <f>F185+F187+F189</f>
        <v>6282</v>
      </c>
      <c r="G184" s="52"/>
      <c r="H184" s="52"/>
    </row>
    <row r="185" spans="1:8" ht="38.25" customHeight="1">
      <c r="A185" s="238" t="s">
        <v>293</v>
      </c>
      <c r="B185" s="155" t="s">
        <v>32</v>
      </c>
      <c r="C185" s="156"/>
      <c r="D185" s="157"/>
      <c r="E185" s="157"/>
      <c r="F185" s="158">
        <f>F186</f>
        <v>12</v>
      </c>
      <c r="G185" s="52"/>
      <c r="H185" s="52"/>
    </row>
    <row r="186" spans="1:8" ht="31.5">
      <c r="A186" s="239" t="s">
        <v>175</v>
      </c>
      <c r="B186" s="117" t="s">
        <v>33</v>
      </c>
      <c r="C186" s="117" t="s">
        <v>168</v>
      </c>
      <c r="D186" s="95" t="s">
        <v>50</v>
      </c>
      <c r="E186" s="95" t="s">
        <v>60</v>
      </c>
      <c r="F186" s="159">
        <v>12</v>
      </c>
      <c r="G186" s="52"/>
      <c r="H186" s="52"/>
    </row>
    <row r="187" spans="1:8" ht="54.75" customHeight="1">
      <c r="A187" s="240" t="s">
        <v>34</v>
      </c>
      <c r="B187" s="64" t="s">
        <v>35</v>
      </c>
      <c r="C187" s="122"/>
      <c r="D187" s="122"/>
      <c r="E187" s="122"/>
      <c r="F187" s="102">
        <f>F188</f>
        <v>570</v>
      </c>
      <c r="G187" s="52"/>
      <c r="H187" s="52"/>
    </row>
    <row r="188" spans="1:8" ht="33.75" customHeight="1">
      <c r="A188" s="241" t="s">
        <v>175</v>
      </c>
      <c r="B188" s="65" t="s">
        <v>35</v>
      </c>
      <c r="C188" s="65" t="s">
        <v>168</v>
      </c>
      <c r="D188" s="65" t="s">
        <v>50</v>
      </c>
      <c r="E188" s="65" t="s">
        <v>60</v>
      </c>
      <c r="F188" s="114">
        <v>570</v>
      </c>
      <c r="G188" s="52"/>
      <c r="H188" s="52"/>
    </row>
    <row r="189" spans="1:8" ht="50.25" customHeight="1">
      <c r="A189" s="240" t="s">
        <v>34</v>
      </c>
      <c r="B189" s="64" t="s">
        <v>36</v>
      </c>
      <c r="C189" s="122"/>
      <c r="D189" s="122"/>
      <c r="E189" s="122"/>
      <c r="F189" s="102">
        <f>F190</f>
        <v>5700</v>
      </c>
      <c r="G189" s="52"/>
      <c r="H189" s="52"/>
    </row>
    <row r="190" spans="1:8" ht="30" customHeight="1">
      <c r="A190" s="242" t="s">
        <v>175</v>
      </c>
      <c r="B190" s="156" t="s">
        <v>36</v>
      </c>
      <c r="C190" s="156" t="s">
        <v>168</v>
      </c>
      <c r="D190" s="157" t="s">
        <v>50</v>
      </c>
      <c r="E190" s="157" t="s">
        <v>60</v>
      </c>
      <c r="F190" s="160">
        <v>5700</v>
      </c>
      <c r="G190" s="5">
        <v>1167.1</v>
      </c>
      <c r="H190" s="5">
        <v>1167.1</v>
      </c>
    </row>
    <row r="191" spans="1:8" ht="45.75" customHeight="1">
      <c r="A191" s="243" t="s">
        <v>140</v>
      </c>
      <c r="B191" s="161" t="s">
        <v>30</v>
      </c>
      <c r="C191" s="161"/>
      <c r="D191" s="162"/>
      <c r="E191" s="163"/>
      <c r="F191" s="79">
        <f>F193</f>
        <v>770</v>
      </c>
      <c r="G191" s="12" t="e">
        <f>G192+G195+#REF!+G196+G193</f>
        <v>#REF!</v>
      </c>
      <c r="H191" s="12" t="e">
        <f>H192+H195+#REF!+H196+H193</f>
        <v>#REF!</v>
      </c>
    </row>
    <row r="192" spans="1:8" ht="33" customHeight="1">
      <c r="A192" s="206" t="s">
        <v>37</v>
      </c>
      <c r="B192" s="58" t="s">
        <v>39</v>
      </c>
      <c r="C192" s="58"/>
      <c r="D192" s="100"/>
      <c r="E192" s="101"/>
      <c r="F192" s="108">
        <f>F193</f>
        <v>770</v>
      </c>
      <c r="G192" s="8">
        <v>44.1</v>
      </c>
      <c r="H192" s="8">
        <v>44.1</v>
      </c>
    </row>
    <row r="193" spans="1:8" ht="17.25" customHeight="1">
      <c r="A193" s="204" t="s">
        <v>290</v>
      </c>
      <c r="B193" s="58" t="s">
        <v>38</v>
      </c>
      <c r="C193" s="134"/>
      <c r="D193" s="134"/>
      <c r="E193" s="58"/>
      <c r="F193" s="90">
        <f>F194</f>
        <v>770</v>
      </c>
      <c r="G193" s="4">
        <v>60</v>
      </c>
      <c r="H193" s="4">
        <v>60</v>
      </c>
    </row>
    <row r="194" spans="1:8" ht="33" customHeight="1">
      <c r="A194" s="244" t="s">
        <v>175</v>
      </c>
      <c r="B194" s="65" t="s">
        <v>38</v>
      </c>
      <c r="C194" s="65" t="s">
        <v>168</v>
      </c>
      <c r="D194" s="65" t="s">
        <v>48</v>
      </c>
      <c r="E194" s="65" t="s">
        <v>58</v>
      </c>
      <c r="F194" s="92">
        <f>60+424+286</f>
        <v>770</v>
      </c>
      <c r="G194" s="4"/>
      <c r="H194" s="4"/>
    </row>
    <row r="195" spans="1:8" ht="30" customHeight="1">
      <c r="A195" s="245" t="s">
        <v>166</v>
      </c>
      <c r="B195" s="164" t="s">
        <v>40</v>
      </c>
      <c r="C195" s="164"/>
      <c r="D195" s="165"/>
      <c r="E195" s="165"/>
      <c r="F195" s="166">
        <f>F196</f>
        <v>40</v>
      </c>
      <c r="G195" s="4">
        <v>105.6</v>
      </c>
      <c r="H195" s="4">
        <v>105.6</v>
      </c>
    </row>
    <row r="196" spans="1:8" ht="36" customHeight="1">
      <c r="A196" s="246" t="s">
        <v>291</v>
      </c>
      <c r="B196" s="167" t="s">
        <v>41</v>
      </c>
      <c r="C196" s="168"/>
      <c r="D196" s="169"/>
      <c r="E196" s="169"/>
      <c r="F196" s="170">
        <f>F198</f>
        <v>40</v>
      </c>
      <c r="G196" s="4">
        <v>180</v>
      </c>
      <c r="H196" s="4">
        <v>180</v>
      </c>
    </row>
    <row r="197" spans="1:8" ht="32.25" customHeight="1">
      <c r="A197" s="247" t="s">
        <v>37</v>
      </c>
      <c r="B197" s="155" t="s">
        <v>43</v>
      </c>
      <c r="C197" s="156"/>
      <c r="D197" s="157"/>
      <c r="E197" s="157"/>
      <c r="F197" s="171">
        <f>F198</f>
        <v>40</v>
      </c>
      <c r="G197" s="12" t="e">
        <f>G199+#REF!+#REF!</f>
        <v>#REF!</v>
      </c>
      <c r="H197" s="12" t="e">
        <f>H199+#REF!+#REF!</f>
        <v>#REF!</v>
      </c>
    </row>
    <row r="198" spans="1:8" ht="14.25" customHeight="1">
      <c r="A198" s="248" t="s">
        <v>292</v>
      </c>
      <c r="B198" s="172" t="s">
        <v>42</v>
      </c>
      <c r="C198" s="110"/>
      <c r="D198" s="109"/>
      <c r="E198" s="109"/>
      <c r="F198" s="173">
        <f>F199</f>
        <v>40</v>
      </c>
      <c r="G198" s="12"/>
      <c r="H198" s="12"/>
    </row>
    <row r="199" spans="1:8" ht="32.25" customHeight="1">
      <c r="A199" s="249" t="s">
        <v>175</v>
      </c>
      <c r="B199" s="110" t="s">
        <v>42</v>
      </c>
      <c r="C199" s="110" t="s">
        <v>168</v>
      </c>
      <c r="D199" s="110" t="s">
        <v>49</v>
      </c>
      <c r="E199" s="110" t="s">
        <v>56</v>
      </c>
      <c r="F199" s="173">
        <v>40</v>
      </c>
      <c r="G199" s="3">
        <f>SUM(G200:G201)</f>
        <v>44154.2</v>
      </c>
      <c r="H199" s="3">
        <f>SUM(H200:H201)</f>
        <v>44154.2</v>
      </c>
    </row>
    <row r="200" spans="1:8" ht="19.5" customHeight="1">
      <c r="A200" s="250" t="s">
        <v>192</v>
      </c>
      <c r="B200" s="124" t="s">
        <v>61</v>
      </c>
      <c r="C200" s="164" t="s">
        <v>161</v>
      </c>
      <c r="D200" s="165"/>
      <c r="E200" s="174"/>
      <c r="F200" s="127">
        <f>F201+F205+F213+F223+F227</f>
        <v>28344.500000000004</v>
      </c>
      <c r="G200" s="8">
        <f>38546.5-2792.5</f>
        <v>35754</v>
      </c>
      <c r="H200" s="9">
        <f>38546.5-2792.5</f>
        <v>35754</v>
      </c>
    </row>
    <row r="201" spans="1:8" ht="34.5" customHeight="1">
      <c r="A201" s="229" t="s">
        <v>193</v>
      </c>
      <c r="B201" s="62" t="s">
        <v>62</v>
      </c>
      <c r="C201" s="58"/>
      <c r="D201" s="100"/>
      <c r="E201" s="101"/>
      <c r="F201" s="108">
        <f>F203</f>
        <v>1669.8</v>
      </c>
      <c r="G201" s="4">
        <v>8400.2</v>
      </c>
      <c r="H201" s="10">
        <v>8400.2</v>
      </c>
    </row>
    <row r="202" spans="1:8" ht="17.25" customHeight="1">
      <c r="A202" s="205" t="s">
        <v>158</v>
      </c>
      <c r="B202" s="128" t="s">
        <v>63</v>
      </c>
      <c r="C202" s="104"/>
      <c r="D202" s="105"/>
      <c r="E202" s="106"/>
      <c r="F202" s="107">
        <f>F201</f>
        <v>1669.8</v>
      </c>
      <c r="G202" s="4">
        <v>408.3</v>
      </c>
      <c r="H202" s="10">
        <v>408.3</v>
      </c>
    </row>
    <row r="203" spans="1:8" ht="31.5" customHeight="1">
      <c r="A203" s="251" t="s">
        <v>64</v>
      </c>
      <c r="B203" s="99" t="s">
        <v>65</v>
      </c>
      <c r="C203" s="64"/>
      <c r="D203" s="175"/>
      <c r="E203" s="176"/>
      <c r="F203" s="102">
        <f>SUM(F204:F204)</f>
        <v>1669.8</v>
      </c>
      <c r="G203" s="4">
        <v>249.9</v>
      </c>
      <c r="H203" s="10">
        <v>249.9</v>
      </c>
    </row>
    <row r="204" spans="1:8" ht="24" customHeight="1">
      <c r="A204" s="207" t="s">
        <v>181</v>
      </c>
      <c r="B204" s="39" t="s">
        <v>65</v>
      </c>
      <c r="C204" s="61" t="s">
        <v>170</v>
      </c>
      <c r="D204" s="91" t="s">
        <v>48</v>
      </c>
      <c r="E204" s="91" t="s">
        <v>51</v>
      </c>
      <c r="F204" s="98">
        <v>1669.8</v>
      </c>
      <c r="G204" s="4">
        <v>25.3</v>
      </c>
      <c r="H204" s="10">
        <v>25.3</v>
      </c>
    </row>
    <row r="205" spans="1:8" ht="31.5" customHeight="1">
      <c r="A205" s="205" t="s">
        <v>194</v>
      </c>
      <c r="B205" s="128" t="s">
        <v>66</v>
      </c>
      <c r="C205" s="104"/>
      <c r="D205" s="105"/>
      <c r="E205" s="106"/>
      <c r="F205" s="107">
        <f>F207+F209</f>
        <v>3171.5</v>
      </c>
      <c r="G205" s="4">
        <v>2.5</v>
      </c>
      <c r="H205" s="10">
        <v>2.5</v>
      </c>
    </row>
    <row r="206" spans="1:8" ht="18" customHeight="1">
      <c r="A206" s="205" t="s">
        <v>158</v>
      </c>
      <c r="B206" s="43" t="s">
        <v>67</v>
      </c>
      <c r="C206" s="104"/>
      <c r="D206" s="105"/>
      <c r="E206" s="106"/>
      <c r="F206" s="107">
        <f>F205</f>
        <v>3171.5</v>
      </c>
      <c r="G206" s="4"/>
      <c r="H206" s="10"/>
    </row>
    <row r="207" spans="1:8" ht="30.75" customHeight="1">
      <c r="A207" s="229" t="s">
        <v>64</v>
      </c>
      <c r="B207" s="58" t="s">
        <v>68</v>
      </c>
      <c r="C207" s="58"/>
      <c r="D207" s="100"/>
      <c r="E207" s="101"/>
      <c r="F207" s="108">
        <f>F208</f>
        <v>1295.3999999999999</v>
      </c>
      <c r="G207" s="4">
        <v>544.3</v>
      </c>
      <c r="H207" s="10">
        <v>544.3</v>
      </c>
    </row>
    <row r="208" spans="1:8" ht="20.25" customHeight="1">
      <c r="A208" s="203" t="s">
        <v>182</v>
      </c>
      <c r="B208" s="61" t="s">
        <v>68</v>
      </c>
      <c r="C208" s="61" t="s">
        <v>170</v>
      </c>
      <c r="D208" s="91" t="s">
        <v>48</v>
      </c>
      <c r="E208" s="91" t="s">
        <v>50</v>
      </c>
      <c r="F208" s="98">
        <f>1256.3+39.1</f>
        <v>1295.3999999999999</v>
      </c>
      <c r="G208" s="4">
        <v>678.5</v>
      </c>
      <c r="H208" s="10">
        <v>678.5</v>
      </c>
    </row>
    <row r="209" spans="1:8" ht="19.5" customHeight="1">
      <c r="A209" s="229" t="s">
        <v>69</v>
      </c>
      <c r="B209" s="62" t="s">
        <v>70</v>
      </c>
      <c r="C209" s="58"/>
      <c r="D209" s="100"/>
      <c r="E209" s="101"/>
      <c r="F209" s="108">
        <f>F210+F211+F212</f>
        <v>1876.1</v>
      </c>
      <c r="G209" s="5">
        <v>3.5</v>
      </c>
      <c r="H209" s="11">
        <v>3.5</v>
      </c>
    </row>
    <row r="210" spans="1:8" ht="17.25" customHeight="1">
      <c r="A210" s="252" t="s">
        <v>182</v>
      </c>
      <c r="B210" s="122" t="s">
        <v>70</v>
      </c>
      <c r="C210" s="122" t="s">
        <v>170</v>
      </c>
      <c r="D210" s="177" t="s">
        <v>48</v>
      </c>
      <c r="E210" s="177" t="s">
        <v>50</v>
      </c>
      <c r="F210" s="123">
        <f>43-39.1</f>
        <v>3.8999999999999986</v>
      </c>
      <c r="G210" s="5">
        <v>1884</v>
      </c>
      <c r="H210" s="11">
        <v>1884</v>
      </c>
    </row>
    <row r="211" spans="1:8" ht="31.5" customHeight="1">
      <c r="A211" s="225" t="s">
        <v>175</v>
      </c>
      <c r="B211" s="110" t="s">
        <v>70</v>
      </c>
      <c r="C211" s="110" t="s">
        <v>168</v>
      </c>
      <c r="D211" s="109" t="s">
        <v>48</v>
      </c>
      <c r="E211" s="109" t="s">
        <v>50</v>
      </c>
      <c r="F211" s="111">
        <f>1928.3-101.7</f>
        <v>1826.6</v>
      </c>
      <c r="G211" s="12" t="e">
        <f>#REF!</f>
        <v>#REF!</v>
      </c>
      <c r="H211" s="20" t="e">
        <f>#REF!</f>
        <v>#REF!</v>
      </c>
    </row>
    <row r="212" spans="1:8" ht="18" customHeight="1">
      <c r="A212" s="225" t="s">
        <v>178</v>
      </c>
      <c r="B212" s="110" t="s">
        <v>70</v>
      </c>
      <c r="C212" s="110" t="s">
        <v>171</v>
      </c>
      <c r="D212" s="109" t="s">
        <v>48</v>
      </c>
      <c r="E212" s="109" t="s">
        <v>50</v>
      </c>
      <c r="F212" s="111">
        <v>45.6</v>
      </c>
      <c r="G212" s="5">
        <v>946.5</v>
      </c>
      <c r="H212" s="5">
        <v>946.5</v>
      </c>
    </row>
    <row r="213" spans="1:8" ht="18" customHeight="1">
      <c r="A213" s="205" t="s">
        <v>154</v>
      </c>
      <c r="B213" s="128" t="s">
        <v>71</v>
      </c>
      <c r="C213" s="104"/>
      <c r="D213" s="105"/>
      <c r="E213" s="106"/>
      <c r="F213" s="107">
        <f>F215+F217+F219</f>
        <v>20371.000000000004</v>
      </c>
      <c r="G213" s="3">
        <f>G214</f>
        <v>1567.3</v>
      </c>
      <c r="H213" s="3">
        <f>H214</f>
        <v>1567.3</v>
      </c>
    </row>
    <row r="214" spans="1:8" ht="17.25" customHeight="1">
      <c r="A214" s="205" t="s">
        <v>158</v>
      </c>
      <c r="B214" s="128" t="s">
        <v>72</v>
      </c>
      <c r="C214" s="104"/>
      <c r="D214" s="105"/>
      <c r="E214" s="106"/>
      <c r="F214" s="107">
        <f>F213</f>
        <v>20371.000000000004</v>
      </c>
      <c r="G214" s="5">
        <v>1567.3</v>
      </c>
      <c r="H214" s="5">
        <v>1567.3</v>
      </c>
    </row>
    <row r="215" spans="1:8" ht="30.75" customHeight="1">
      <c r="A215" s="229" t="s">
        <v>64</v>
      </c>
      <c r="B215" s="58" t="s">
        <v>73</v>
      </c>
      <c r="C215" s="58"/>
      <c r="D215" s="100"/>
      <c r="E215" s="101"/>
      <c r="F215" s="108">
        <f>SUM(F216:F216)</f>
        <v>16454.2</v>
      </c>
      <c r="G215" s="3" t="e">
        <f>#REF!</f>
        <v>#REF!</v>
      </c>
      <c r="H215" s="3" t="e">
        <f>#REF!</f>
        <v>#REF!</v>
      </c>
    </row>
    <row r="216" spans="1:8" ht="17.25" customHeight="1">
      <c r="A216" s="252" t="s">
        <v>182</v>
      </c>
      <c r="B216" s="122" t="s">
        <v>73</v>
      </c>
      <c r="C216" s="122" t="s">
        <v>170</v>
      </c>
      <c r="D216" s="122" t="s">
        <v>48</v>
      </c>
      <c r="E216" s="122" t="s">
        <v>49</v>
      </c>
      <c r="F216" s="123">
        <v>16454.2</v>
      </c>
      <c r="G216" s="59"/>
      <c r="H216" s="59"/>
    </row>
    <row r="217" spans="1:8" ht="31.5">
      <c r="A217" s="229" t="s">
        <v>75</v>
      </c>
      <c r="B217" s="58" t="s">
        <v>74</v>
      </c>
      <c r="C217" s="58"/>
      <c r="D217" s="100"/>
      <c r="E217" s="101"/>
      <c r="F217" s="108">
        <f>SUM(F218:F218)</f>
        <v>1353.9</v>
      </c>
      <c r="G217" s="9">
        <v>577.1</v>
      </c>
      <c r="H217" s="9">
        <v>577.1</v>
      </c>
    </row>
    <row r="218" spans="1:8" ht="16.5" customHeight="1">
      <c r="A218" s="252" t="s">
        <v>182</v>
      </c>
      <c r="B218" s="122" t="s">
        <v>74</v>
      </c>
      <c r="C218" s="122" t="s">
        <v>170</v>
      </c>
      <c r="D218" s="122" t="s">
        <v>48</v>
      </c>
      <c r="E218" s="122" t="s">
        <v>49</v>
      </c>
      <c r="F218" s="123">
        <v>1353.9</v>
      </c>
      <c r="G218" s="10">
        <v>8.6</v>
      </c>
      <c r="H218" s="10">
        <v>9.1</v>
      </c>
    </row>
    <row r="219" spans="1:8" ht="18" customHeight="1">
      <c r="A219" s="223" t="s">
        <v>76</v>
      </c>
      <c r="B219" s="84" t="s">
        <v>77</v>
      </c>
      <c r="C219" s="84"/>
      <c r="D219" s="85"/>
      <c r="E219" s="86"/>
      <c r="F219" s="87">
        <f>SUM(F220:F222)</f>
        <v>2562.9</v>
      </c>
      <c r="G219" s="11">
        <v>36.6</v>
      </c>
      <c r="H219" s="11">
        <v>36.1</v>
      </c>
    </row>
    <row r="220" spans="1:8" ht="19.5" customHeight="1">
      <c r="A220" s="252" t="s">
        <v>182</v>
      </c>
      <c r="B220" s="122" t="s">
        <v>77</v>
      </c>
      <c r="C220" s="122" t="s">
        <v>170</v>
      </c>
      <c r="D220" s="122" t="s">
        <v>48</v>
      </c>
      <c r="E220" s="122" t="s">
        <v>49</v>
      </c>
      <c r="F220" s="123">
        <f>33+105</f>
        <v>138</v>
      </c>
      <c r="G220" s="34"/>
      <c r="H220" s="34"/>
    </row>
    <row r="221" spans="1:8" ht="30.75" customHeight="1">
      <c r="A221" s="225" t="s">
        <v>175</v>
      </c>
      <c r="B221" s="110" t="s">
        <v>77</v>
      </c>
      <c r="C221" s="110" t="s">
        <v>168</v>
      </c>
      <c r="D221" s="110" t="s">
        <v>48</v>
      </c>
      <c r="E221" s="110" t="s">
        <v>49</v>
      </c>
      <c r="F221" s="111">
        <f>3412-996.1-3-20.2</f>
        <v>2392.7000000000003</v>
      </c>
      <c r="G221" s="34"/>
      <c r="H221" s="34"/>
    </row>
    <row r="222" spans="1:8" ht="18.75" customHeight="1">
      <c r="A222" s="225" t="s">
        <v>178</v>
      </c>
      <c r="B222" s="110" t="s">
        <v>77</v>
      </c>
      <c r="C222" s="110" t="s">
        <v>171</v>
      </c>
      <c r="D222" s="110" t="s">
        <v>48</v>
      </c>
      <c r="E222" s="110" t="s">
        <v>49</v>
      </c>
      <c r="F222" s="111">
        <f>9+3+20.2</f>
        <v>32.2</v>
      </c>
      <c r="G222" s="9">
        <v>478.3</v>
      </c>
      <c r="H222" s="9">
        <v>526.2</v>
      </c>
    </row>
    <row r="223" spans="1:8" ht="14.25" customHeight="1">
      <c r="A223" s="205" t="s">
        <v>143</v>
      </c>
      <c r="B223" s="128" t="s">
        <v>79</v>
      </c>
      <c r="C223" s="104"/>
      <c r="D223" s="105"/>
      <c r="E223" s="106"/>
      <c r="F223" s="107">
        <f>F225</f>
        <v>1903</v>
      </c>
      <c r="G223" s="6">
        <f>SUM(G224:G226)</f>
        <v>2273.3999999999996</v>
      </c>
      <c r="H223" s="6">
        <f>SUM(H224:H226)</f>
        <v>2273.3999999999996</v>
      </c>
    </row>
    <row r="224" spans="1:8" ht="18" customHeight="1">
      <c r="A224" s="205" t="s">
        <v>158</v>
      </c>
      <c r="B224" s="128" t="s">
        <v>78</v>
      </c>
      <c r="C224" s="104"/>
      <c r="D224" s="105"/>
      <c r="E224" s="106"/>
      <c r="F224" s="107">
        <f>F225</f>
        <v>1903</v>
      </c>
      <c r="G224" s="4">
        <f>30+5</f>
        <v>35</v>
      </c>
      <c r="H224" s="10">
        <f>30+5</f>
        <v>35</v>
      </c>
    </row>
    <row r="225" spans="1:8" ht="33.75" customHeight="1">
      <c r="A225" s="251" t="s">
        <v>64</v>
      </c>
      <c r="B225" s="64" t="s">
        <v>80</v>
      </c>
      <c r="C225" s="64"/>
      <c r="D225" s="64"/>
      <c r="E225" s="178"/>
      <c r="F225" s="102">
        <f>F226</f>
        <v>1903</v>
      </c>
      <c r="G225" s="4"/>
      <c r="H225" s="10"/>
    </row>
    <row r="226" spans="1:8" ht="15.75">
      <c r="A226" s="203" t="s">
        <v>182</v>
      </c>
      <c r="B226" s="61" t="s">
        <v>80</v>
      </c>
      <c r="C226" s="61" t="s">
        <v>170</v>
      </c>
      <c r="D226" s="61" t="s">
        <v>48</v>
      </c>
      <c r="E226" s="61" t="s">
        <v>49</v>
      </c>
      <c r="F226" s="98">
        <v>1903</v>
      </c>
      <c r="G226" s="4">
        <f>676.6+441.2+1120.6</f>
        <v>2238.3999999999996</v>
      </c>
      <c r="H226" s="10">
        <f>676.6+441.2+1120.6</f>
        <v>2238.3999999999996</v>
      </c>
    </row>
    <row r="227" spans="1:8" ht="29.25" customHeight="1">
      <c r="A227" s="205" t="s">
        <v>155</v>
      </c>
      <c r="B227" s="128" t="s">
        <v>85</v>
      </c>
      <c r="C227" s="104"/>
      <c r="D227" s="105"/>
      <c r="E227" s="106"/>
      <c r="F227" s="107">
        <f>F229+F232</f>
        <v>1229.1999999999998</v>
      </c>
      <c r="G227" s="2" t="e">
        <f>SUM(#REF!)</f>
        <v>#REF!</v>
      </c>
      <c r="H227" s="13" t="e">
        <f>SUM(#REF!)</f>
        <v>#REF!</v>
      </c>
    </row>
    <row r="228" spans="1:8" ht="21" customHeight="1">
      <c r="A228" s="205" t="s">
        <v>158</v>
      </c>
      <c r="B228" s="128" t="s">
        <v>81</v>
      </c>
      <c r="C228" s="104"/>
      <c r="D228" s="105"/>
      <c r="E228" s="106"/>
      <c r="F228" s="107">
        <f>F227</f>
        <v>1229.1999999999998</v>
      </c>
      <c r="G228" s="2" t="e">
        <f>#REF!</f>
        <v>#REF!</v>
      </c>
      <c r="H228" s="2" t="e">
        <f>#REF!</f>
        <v>#REF!</v>
      </c>
    </row>
    <row r="229" spans="1:8" ht="33" customHeight="1">
      <c r="A229" s="229" t="s">
        <v>185</v>
      </c>
      <c r="B229" s="58" t="s">
        <v>82</v>
      </c>
      <c r="C229" s="58"/>
      <c r="D229" s="100"/>
      <c r="E229" s="101"/>
      <c r="F229" s="108">
        <f>SUM(F230:F231)</f>
        <v>608.1</v>
      </c>
      <c r="G229" s="7"/>
      <c r="H229" s="7"/>
    </row>
    <row r="230" spans="1:8" ht="17.25" customHeight="1">
      <c r="A230" s="252" t="s">
        <v>182</v>
      </c>
      <c r="B230" s="122" t="s">
        <v>82</v>
      </c>
      <c r="C230" s="122" t="s">
        <v>170</v>
      </c>
      <c r="D230" s="177" t="s">
        <v>48</v>
      </c>
      <c r="E230" s="177" t="s">
        <v>49</v>
      </c>
      <c r="F230" s="179">
        <v>582.9</v>
      </c>
      <c r="G230" s="31"/>
      <c r="H230" s="31"/>
    </row>
    <row r="231" spans="1:8" ht="36" customHeight="1">
      <c r="A231" s="225" t="s">
        <v>175</v>
      </c>
      <c r="B231" s="110" t="s">
        <v>82</v>
      </c>
      <c r="C231" s="110" t="s">
        <v>168</v>
      </c>
      <c r="D231" s="109" t="s">
        <v>48</v>
      </c>
      <c r="E231" s="109" t="s">
        <v>49</v>
      </c>
      <c r="F231" s="180">
        <v>25.2</v>
      </c>
      <c r="G231" s="3">
        <f>G232</f>
        <v>258.6</v>
      </c>
      <c r="H231" s="3">
        <f>H232</f>
        <v>258.6</v>
      </c>
    </row>
    <row r="232" spans="1:8" ht="31.5">
      <c r="A232" s="229" t="s">
        <v>186</v>
      </c>
      <c r="B232" s="58" t="s">
        <v>83</v>
      </c>
      <c r="C232" s="58"/>
      <c r="D232" s="100"/>
      <c r="E232" s="101"/>
      <c r="F232" s="108">
        <f>SUM(F233:F234)</f>
        <v>621.0999999999999</v>
      </c>
      <c r="G232" s="5">
        <v>258.6</v>
      </c>
      <c r="H232" s="5">
        <v>258.6</v>
      </c>
    </row>
    <row r="233" spans="1:8" ht="17.25" customHeight="1">
      <c r="A233" s="252" t="s">
        <v>182</v>
      </c>
      <c r="B233" s="122" t="s">
        <v>83</v>
      </c>
      <c r="C233" s="122" t="s">
        <v>170</v>
      </c>
      <c r="D233" s="177" t="s">
        <v>48</v>
      </c>
      <c r="E233" s="177" t="s">
        <v>49</v>
      </c>
      <c r="F233" s="179">
        <f>582.9+0.3</f>
        <v>583.1999999999999</v>
      </c>
      <c r="G233" s="31"/>
      <c r="H233" s="31"/>
    </row>
    <row r="234" spans="1:8" ht="15.75" customHeight="1">
      <c r="A234" s="225" t="s">
        <v>175</v>
      </c>
      <c r="B234" s="110" t="s">
        <v>83</v>
      </c>
      <c r="C234" s="110" t="s">
        <v>168</v>
      </c>
      <c r="D234" s="109" t="s">
        <v>48</v>
      </c>
      <c r="E234" s="109" t="s">
        <v>49</v>
      </c>
      <c r="F234" s="180">
        <f>38.2-0.3</f>
        <v>37.900000000000006</v>
      </c>
      <c r="G234" s="31"/>
      <c r="H234" s="31"/>
    </row>
    <row r="235" spans="1:8" ht="15.75" customHeight="1">
      <c r="A235" s="243" t="s">
        <v>144</v>
      </c>
      <c r="B235" s="161" t="s">
        <v>84</v>
      </c>
      <c r="C235" s="161"/>
      <c r="D235" s="162"/>
      <c r="E235" s="163"/>
      <c r="F235" s="79">
        <f>F236</f>
        <v>17609</v>
      </c>
      <c r="G235" s="3">
        <f>G236</f>
        <v>11221.2</v>
      </c>
      <c r="H235" s="3">
        <f>H236</f>
        <v>11771.2</v>
      </c>
    </row>
    <row r="236" spans="1:8" ht="15.75">
      <c r="A236" s="229" t="s">
        <v>158</v>
      </c>
      <c r="B236" s="58" t="s">
        <v>86</v>
      </c>
      <c r="C236" s="58" t="s">
        <v>161</v>
      </c>
      <c r="D236" s="100"/>
      <c r="E236" s="101"/>
      <c r="F236" s="108">
        <f>F241+F243+F247+F251+F253+F255+F257+F259+F261+F263+F265+F267+F269+F238+F271+F273+F284+F249+F286+F288+F290+F292+F294+F245+F275+F277+F280+F282</f>
        <v>17609</v>
      </c>
      <c r="G236" s="5">
        <f>10950+271.2</f>
        <v>11221.2</v>
      </c>
      <c r="H236" s="5">
        <f>11500+271.2</f>
        <v>11771.2</v>
      </c>
    </row>
    <row r="237" spans="1:8" ht="18.75" customHeight="1">
      <c r="A237" s="229" t="s">
        <v>158</v>
      </c>
      <c r="B237" s="58" t="s">
        <v>87</v>
      </c>
      <c r="C237" s="58"/>
      <c r="D237" s="100"/>
      <c r="E237" s="101"/>
      <c r="F237" s="108">
        <f>F236</f>
        <v>17609</v>
      </c>
      <c r="G237" s="3">
        <f>G238</f>
        <v>3000</v>
      </c>
      <c r="H237" s="3">
        <f>H238</f>
        <v>3000</v>
      </c>
    </row>
    <row r="238" spans="1:8" ht="29.25" customHeight="1">
      <c r="A238" s="229" t="s">
        <v>88</v>
      </c>
      <c r="B238" s="58" t="s">
        <v>89</v>
      </c>
      <c r="C238" s="58"/>
      <c r="D238" s="100"/>
      <c r="E238" s="101"/>
      <c r="F238" s="108">
        <f>F239+F240</f>
        <v>916.5</v>
      </c>
      <c r="G238" s="5">
        <v>3000</v>
      </c>
      <c r="H238" s="5">
        <v>3000</v>
      </c>
    </row>
    <row r="239" spans="1:8" ht="17.25" customHeight="1">
      <c r="A239" s="252" t="s">
        <v>182</v>
      </c>
      <c r="B239" s="122" t="s">
        <v>89</v>
      </c>
      <c r="C239" s="122" t="s">
        <v>170</v>
      </c>
      <c r="D239" s="122" t="s">
        <v>51</v>
      </c>
      <c r="E239" s="122" t="s">
        <v>50</v>
      </c>
      <c r="F239" s="123">
        <v>896.2</v>
      </c>
      <c r="G239" s="3">
        <f>G240</f>
        <v>30</v>
      </c>
      <c r="H239" s="3">
        <f>H240</f>
        <v>30</v>
      </c>
    </row>
    <row r="240" spans="1:8" ht="32.25" customHeight="1">
      <c r="A240" s="212" t="s">
        <v>175</v>
      </c>
      <c r="B240" s="65" t="s">
        <v>89</v>
      </c>
      <c r="C240" s="65" t="s">
        <v>168</v>
      </c>
      <c r="D240" s="65" t="s">
        <v>51</v>
      </c>
      <c r="E240" s="65" t="s">
        <v>50</v>
      </c>
      <c r="F240" s="114">
        <v>20.3</v>
      </c>
      <c r="G240" s="5">
        <v>30</v>
      </c>
      <c r="H240" s="5">
        <v>30</v>
      </c>
    </row>
    <row r="241" spans="1:8" ht="32.25" customHeight="1">
      <c r="A241" s="190" t="s">
        <v>352</v>
      </c>
      <c r="B241" s="40" t="s">
        <v>353</v>
      </c>
      <c r="C241" s="177"/>
      <c r="D241" s="122"/>
      <c r="E241" s="122"/>
      <c r="F241" s="102">
        <f>F242</f>
        <v>207.9</v>
      </c>
      <c r="G241" s="31"/>
      <c r="H241" s="31"/>
    </row>
    <row r="242" spans="1:8" ht="21" customHeight="1">
      <c r="A242" s="262" t="s">
        <v>183</v>
      </c>
      <c r="B242" s="39" t="s">
        <v>353</v>
      </c>
      <c r="C242" s="157" t="s">
        <v>172</v>
      </c>
      <c r="D242" s="156" t="s">
        <v>53</v>
      </c>
      <c r="E242" s="156" t="s">
        <v>48</v>
      </c>
      <c r="F242" s="160">
        <v>207.9</v>
      </c>
      <c r="G242" s="31"/>
      <c r="H242" s="31"/>
    </row>
    <row r="243" spans="1:8" ht="17.25" customHeight="1">
      <c r="A243" s="251" t="s">
        <v>90</v>
      </c>
      <c r="B243" s="99" t="s">
        <v>91</v>
      </c>
      <c r="C243" s="181"/>
      <c r="D243" s="181"/>
      <c r="E243" s="182"/>
      <c r="F243" s="102">
        <f>SUM(F244:F244)</f>
        <v>1187.4</v>
      </c>
      <c r="G243" s="3">
        <f>G244</f>
        <v>5</v>
      </c>
      <c r="H243" s="3">
        <f>H244</f>
        <v>5</v>
      </c>
    </row>
    <row r="244" spans="1:8" ht="31.5">
      <c r="A244" s="207" t="s">
        <v>179</v>
      </c>
      <c r="B244" s="141" t="s">
        <v>91</v>
      </c>
      <c r="C244" s="39" t="s">
        <v>173</v>
      </c>
      <c r="D244" s="39" t="s">
        <v>57</v>
      </c>
      <c r="E244" s="39" t="s">
        <v>48</v>
      </c>
      <c r="F244" s="98">
        <v>1187.4</v>
      </c>
      <c r="G244" s="5">
        <v>5</v>
      </c>
      <c r="H244" s="5">
        <v>5</v>
      </c>
    </row>
    <row r="245" spans="1:8" ht="42" customHeight="1">
      <c r="A245" s="251" t="s">
        <v>156</v>
      </c>
      <c r="B245" s="99" t="s">
        <v>92</v>
      </c>
      <c r="C245" s="181"/>
      <c r="D245" s="181"/>
      <c r="E245" s="182"/>
      <c r="F245" s="102">
        <f>SUM(F246:F246)</f>
        <v>50</v>
      </c>
      <c r="G245" s="3" t="e">
        <f>G246+#REF!</f>
        <v>#REF!</v>
      </c>
      <c r="H245" s="3" t="e">
        <f>H246+#REF!</f>
        <v>#REF!</v>
      </c>
    </row>
    <row r="246" spans="1:8" ht="15.75">
      <c r="A246" s="207" t="s">
        <v>180</v>
      </c>
      <c r="B246" s="141" t="s">
        <v>92</v>
      </c>
      <c r="C246" s="39" t="s">
        <v>174</v>
      </c>
      <c r="D246" s="39" t="s">
        <v>57</v>
      </c>
      <c r="E246" s="39" t="s">
        <v>50</v>
      </c>
      <c r="F246" s="98">
        <v>50</v>
      </c>
      <c r="G246" s="8">
        <v>1505</v>
      </c>
      <c r="H246" s="8">
        <v>1505</v>
      </c>
    </row>
    <row r="247" spans="1:8" ht="31.5" customHeight="1">
      <c r="A247" s="251" t="s">
        <v>342</v>
      </c>
      <c r="B247" s="99" t="s">
        <v>341</v>
      </c>
      <c r="C247" s="181"/>
      <c r="D247" s="181"/>
      <c r="E247" s="182"/>
      <c r="F247" s="102">
        <f>SUM(F248:F248)</f>
        <v>50</v>
      </c>
      <c r="G247" s="47"/>
      <c r="H247" s="47"/>
    </row>
    <row r="248" spans="1:8" ht="15.75">
      <c r="A248" s="207" t="s">
        <v>180</v>
      </c>
      <c r="B248" s="141" t="s">
        <v>341</v>
      </c>
      <c r="C248" s="39" t="s">
        <v>174</v>
      </c>
      <c r="D248" s="39" t="s">
        <v>57</v>
      </c>
      <c r="E248" s="39" t="s">
        <v>50</v>
      </c>
      <c r="F248" s="98">
        <v>50</v>
      </c>
      <c r="G248" s="47"/>
      <c r="H248" s="47"/>
    </row>
    <row r="249" spans="1:8" ht="32.25" customHeight="1">
      <c r="A249" s="253" t="s">
        <v>199</v>
      </c>
      <c r="B249" s="142" t="s">
        <v>93</v>
      </c>
      <c r="C249" s="75"/>
      <c r="D249" s="75"/>
      <c r="E249" s="75"/>
      <c r="F249" s="96">
        <f>F250</f>
        <v>5313.5</v>
      </c>
      <c r="G249" s="3">
        <f>G250</f>
        <v>1730</v>
      </c>
      <c r="H249" s="3">
        <f>H250</f>
        <v>1730</v>
      </c>
    </row>
    <row r="250" spans="1:8" ht="15.75">
      <c r="A250" s="207" t="s">
        <v>180</v>
      </c>
      <c r="B250" s="141" t="s">
        <v>93</v>
      </c>
      <c r="C250" s="39" t="s">
        <v>174</v>
      </c>
      <c r="D250" s="39" t="s">
        <v>57</v>
      </c>
      <c r="E250" s="39" t="s">
        <v>50</v>
      </c>
      <c r="F250" s="98">
        <v>5313.5</v>
      </c>
      <c r="G250" s="5">
        <v>1730</v>
      </c>
      <c r="H250" s="5">
        <v>1730</v>
      </c>
    </row>
    <row r="251" spans="1:8" ht="18.75" customHeight="1">
      <c r="A251" s="254" t="s">
        <v>98</v>
      </c>
      <c r="B251" s="99" t="s">
        <v>94</v>
      </c>
      <c r="C251" s="181"/>
      <c r="D251" s="181"/>
      <c r="E251" s="182"/>
      <c r="F251" s="102">
        <f>F252</f>
        <v>500</v>
      </c>
      <c r="G251" s="3">
        <f>SUM(G252:G255)</f>
        <v>11120</v>
      </c>
      <c r="H251" s="3">
        <f>SUM(H252:H255)</f>
        <v>11120</v>
      </c>
    </row>
    <row r="252" spans="1:8" ht="15.75">
      <c r="A252" s="207" t="s">
        <v>152</v>
      </c>
      <c r="B252" s="39" t="s">
        <v>94</v>
      </c>
      <c r="C252" s="39" t="s">
        <v>163</v>
      </c>
      <c r="D252" s="39" t="s">
        <v>58</v>
      </c>
      <c r="E252" s="39" t="s">
        <v>48</v>
      </c>
      <c r="F252" s="98">
        <v>500</v>
      </c>
      <c r="G252" s="8">
        <v>20</v>
      </c>
      <c r="H252" s="9">
        <v>20</v>
      </c>
    </row>
    <row r="253" spans="1:8" ht="31.5">
      <c r="A253" s="229" t="s">
        <v>97</v>
      </c>
      <c r="B253" s="58" t="s">
        <v>95</v>
      </c>
      <c r="C253" s="58"/>
      <c r="D253" s="100"/>
      <c r="E253" s="101"/>
      <c r="F253" s="108">
        <f>F254</f>
        <v>294.3</v>
      </c>
      <c r="G253" s="31"/>
      <c r="H253" s="32"/>
    </row>
    <row r="254" spans="1:8" ht="15.75">
      <c r="A254" s="203" t="s">
        <v>325</v>
      </c>
      <c r="B254" s="61" t="s">
        <v>95</v>
      </c>
      <c r="C254" s="61" t="s">
        <v>324</v>
      </c>
      <c r="D254" s="91" t="s">
        <v>48</v>
      </c>
      <c r="E254" s="91" t="s">
        <v>58</v>
      </c>
      <c r="F254" s="98">
        <f>300-5.7</f>
        <v>294.3</v>
      </c>
      <c r="G254" s="31"/>
      <c r="H254" s="32"/>
    </row>
    <row r="255" spans="1:8" ht="46.5" customHeight="1">
      <c r="A255" s="260" t="s">
        <v>326</v>
      </c>
      <c r="B255" s="58" t="s">
        <v>95</v>
      </c>
      <c r="C255" s="58"/>
      <c r="D255" s="100"/>
      <c r="E255" s="101"/>
      <c r="F255" s="108">
        <f>F256</f>
        <v>101.7</v>
      </c>
      <c r="G255" s="5">
        <v>11100</v>
      </c>
      <c r="H255" s="11">
        <v>11100</v>
      </c>
    </row>
    <row r="256" spans="1:8" ht="21.75" customHeight="1">
      <c r="A256" s="262" t="s">
        <v>325</v>
      </c>
      <c r="B256" s="61" t="s">
        <v>95</v>
      </c>
      <c r="C256" s="61" t="s">
        <v>324</v>
      </c>
      <c r="D256" s="91" t="s">
        <v>48</v>
      </c>
      <c r="E256" s="91" t="s">
        <v>58</v>
      </c>
      <c r="F256" s="98">
        <f>101.7</f>
        <v>101.7</v>
      </c>
      <c r="G256" s="5">
        <v>17.9</v>
      </c>
      <c r="H256" s="11">
        <v>17.9</v>
      </c>
    </row>
    <row r="257" spans="1:8" ht="15.75">
      <c r="A257" s="206" t="s">
        <v>96</v>
      </c>
      <c r="B257" s="58" t="s">
        <v>99</v>
      </c>
      <c r="C257" s="58"/>
      <c r="D257" s="100"/>
      <c r="E257" s="101"/>
      <c r="F257" s="108">
        <f>F258</f>
        <v>975.8000000000002</v>
      </c>
      <c r="G257" s="67"/>
      <c r="H257" s="67"/>
    </row>
    <row r="258" spans="1:8" ht="15.75">
      <c r="A258" s="207" t="s">
        <v>153</v>
      </c>
      <c r="B258" s="61" t="s">
        <v>99</v>
      </c>
      <c r="C258" s="61" t="s">
        <v>150</v>
      </c>
      <c r="D258" s="91" t="s">
        <v>48</v>
      </c>
      <c r="E258" s="91" t="s">
        <v>55</v>
      </c>
      <c r="F258" s="98">
        <f>2620-369.2-50-1120-105</f>
        <v>975.8000000000002</v>
      </c>
      <c r="G258" s="67"/>
      <c r="H258" s="67"/>
    </row>
    <row r="259" spans="1:8" ht="31.5">
      <c r="A259" s="260" t="s">
        <v>327</v>
      </c>
      <c r="B259" s="266" t="s">
        <v>329</v>
      </c>
      <c r="C259" s="58"/>
      <c r="D259" s="100"/>
      <c r="E259" s="101"/>
      <c r="F259" s="108">
        <f>F260</f>
        <v>5.7</v>
      </c>
      <c r="G259" s="67"/>
      <c r="H259" s="67"/>
    </row>
    <row r="260" spans="1:8" ht="15.75">
      <c r="A260" s="262" t="s">
        <v>328</v>
      </c>
      <c r="B260" s="267" t="s">
        <v>329</v>
      </c>
      <c r="C260" s="61" t="s">
        <v>330</v>
      </c>
      <c r="D260" s="91" t="s">
        <v>48</v>
      </c>
      <c r="E260" s="91" t="s">
        <v>58</v>
      </c>
      <c r="F260" s="98">
        <v>5.7</v>
      </c>
      <c r="G260" s="67"/>
      <c r="H260" s="67"/>
    </row>
    <row r="261" spans="1:6" ht="32.25" customHeight="1">
      <c r="A261" s="206" t="s">
        <v>201</v>
      </c>
      <c r="B261" s="58" t="s">
        <v>100</v>
      </c>
      <c r="C261" s="58"/>
      <c r="D261" s="100"/>
      <c r="E261" s="101"/>
      <c r="F261" s="108">
        <f>F262</f>
        <v>996.1</v>
      </c>
    </row>
    <row r="262" spans="1:6" ht="31.5">
      <c r="A262" s="207" t="s">
        <v>157</v>
      </c>
      <c r="B262" s="61" t="s">
        <v>100</v>
      </c>
      <c r="C262" s="61" t="s">
        <v>168</v>
      </c>
      <c r="D262" s="91" t="s">
        <v>48</v>
      </c>
      <c r="E262" s="91" t="s">
        <v>58</v>
      </c>
      <c r="F262" s="98">
        <v>996.1</v>
      </c>
    </row>
    <row r="263" spans="1:6" ht="15.75" customHeight="1">
      <c r="A263" s="260" t="s">
        <v>298</v>
      </c>
      <c r="B263" s="58" t="s">
        <v>299</v>
      </c>
      <c r="C263" s="117"/>
      <c r="D263" s="95"/>
      <c r="E263" s="95"/>
      <c r="F263" s="96">
        <f>F264</f>
        <v>33.8</v>
      </c>
    </row>
    <row r="264" spans="1:6" ht="30.75" customHeight="1">
      <c r="A264" s="262" t="s">
        <v>175</v>
      </c>
      <c r="B264" s="183" t="s">
        <v>299</v>
      </c>
      <c r="C264" s="61" t="s">
        <v>168</v>
      </c>
      <c r="D264" s="91" t="s">
        <v>48</v>
      </c>
      <c r="E264" s="91" t="s">
        <v>58</v>
      </c>
      <c r="F264" s="98">
        <f>16.8+17</f>
        <v>33.8</v>
      </c>
    </row>
    <row r="265" spans="1:6" ht="18" customHeight="1">
      <c r="A265" s="229" t="s">
        <v>101</v>
      </c>
      <c r="B265" s="58" t="s">
        <v>102</v>
      </c>
      <c r="C265" s="58"/>
      <c r="D265" s="100"/>
      <c r="E265" s="101"/>
      <c r="F265" s="108">
        <f>F266</f>
        <v>504</v>
      </c>
    </row>
    <row r="266" spans="1:6" ht="30.75" customHeight="1">
      <c r="A266" s="203" t="s">
        <v>157</v>
      </c>
      <c r="B266" s="61" t="s">
        <v>102</v>
      </c>
      <c r="C266" s="61" t="s">
        <v>168</v>
      </c>
      <c r="D266" s="91" t="s">
        <v>48</v>
      </c>
      <c r="E266" s="91" t="s">
        <v>58</v>
      </c>
      <c r="F266" s="98">
        <v>504</v>
      </c>
    </row>
    <row r="267" spans="1:6" ht="31.5" customHeight="1">
      <c r="A267" s="229" t="s">
        <v>105</v>
      </c>
      <c r="B267" s="58" t="s">
        <v>103</v>
      </c>
      <c r="C267" s="58"/>
      <c r="D267" s="100"/>
      <c r="E267" s="101"/>
      <c r="F267" s="108">
        <f>F268</f>
        <v>250</v>
      </c>
    </row>
    <row r="268" spans="1:6" ht="31.5">
      <c r="A268" s="203" t="s">
        <v>175</v>
      </c>
      <c r="B268" s="61" t="s">
        <v>103</v>
      </c>
      <c r="C268" s="61" t="s">
        <v>168</v>
      </c>
      <c r="D268" s="91" t="s">
        <v>48</v>
      </c>
      <c r="E268" s="91" t="s">
        <v>58</v>
      </c>
      <c r="F268" s="98">
        <v>250</v>
      </c>
    </row>
    <row r="269" spans="1:6" ht="13.5" customHeight="1">
      <c r="A269" s="254" t="s">
        <v>104</v>
      </c>
      <c r="B269" s="99" t="s">
        <v>106</v>
      </c>
      <c r="C269" s="181"/>
      <c r="D269" s="181"/>
      <c r="E269" s="182"/>
      <c r="F269" s="102">
        <f>F270</f>
        <v>600</v>
      </c>
    </row>
    <row r="270" spans="1:6" ht="29.25" customHeight="1">
      <c r="A270" s="203" t="s">
        <v>175</v>
      </c>
      <c r="B270" s="39" t="s">
        <v>106</v>
      </c>
      <c r="C270" s="39" t="s">
        <v>168</v>
      </c>
      <c r="D270" s="39" t="s">
        <v>49</v>
      </c>
      <c r="E270" s="39" t="s">
        <v>56</v>
      </c>
      <c r="F270" s="98">
        <v>600</v>
      </c>
    </row>
    <row r="271" spans="1:6" ht="32.25" customHeight="1">
      <c r="A271" s="229" t="s">
        <v>107</v>
      </c>
      <c r="B271" s="58" t="s">
        <v>108</v>
      </c>
      <c r="C271" s="58"/>
      <c r="D271" s="100"/>
      <c r="E271" s="101"/>
      <c r="F271" s="108">
        <f>F272</f>
        <v>151</v>
      </c>
    </row>
    <row r="272" spans="1:6" ht="29.25" customHeight="1">
      <c r="A272" s="203" t="s">
        <v>175</v>
      </c>
      <c r="B272" s="61" t="s">
        <v>108</v>
      </c>
      <c r="C272" s="61" t="s">
        <v>168</v>
      </c>
      <c r="D272" s="91" t="s">
        <v>48</v>
      </c>
      <c r="E272" s="91" t="s">
        <v>58</v>
      </c>
      <c r="F272" s="98">
        <f>168-17</f>
        <v>151</v>
      </c>
    </row>
    <row r="273" spans="1:6" ht="15.75" customHeight="1">
      <c r="A273" s="216" t="s">
        <v>109</v>
      </c>
      <c r="B273" s="64" t="s">
        <v>110</v>
      </c>
      <c r="C273" s="117"/>
      <c r="D273" s="95"/>
      <c r="E273" s="95"/>
      <c r="F273" s="96">
        <f>F274</f>
        <v>312.2</v>
      </c>
    </row>
    <row r="274" spans="1:6" ht="36" customHeight="1">
      <c r="A274" s="255" t="s">
        <v>175</v>
      </c>
      <c r="B274" s="65" t="s">
        <v>110</v>
      </c>
      <c r="C274" s="61" t="s">
        <v>168</v>
      </c>
      <c r="D274" s="91" t="s">
        <v>47</v>
      </c>
      <c r="E274" s="91" t="s">
        <v>48</v>
      </c>
      <c r="F274" s="98">
        <f>137.2+140+35</f>
        <v>312.2</v>
      </c>
    </row>
    <row r="275" spans="1:6" ht="25.5" customHeight="1">
      <c r="A275" s="216" t="s">
        <v>109</v>
      </c>
      <c r="B275" s="64" t="s">
        <v>111</v>
      </c>
      <c r="C275" s="117"/>
      <c r="D275" s="95"/>
      <c r="E275" s="95"/>
      <c r="F275" s="96">
        <f>F276</f>
        <v>370</v>
      </c>
    </row>
    <row r="276" spans="1:6" ht="27.75" customHeight="1">
      <c r="A276" s="217" t="s">
        <v>175</v>
      </c>
      <c r="B276" s="61" t="s">
        <v>111</v>
      </c>
      <c r="C276" s="61" t="s">
        <v>168</v>
      </c>
      <c r="D276" s="91" t="s">
        <v>47</v>
      </c>
      <c r="E276" s="91" t="s">
        <v>51</v>
      </c>
      <c r="F276" s="98">
        <f>50+225+95</f>
        <v>370</v>
      </c>
    </row>
    <row r="277" spans="1:6" ht="31.5" customHeight="1">
      <c r="A277" s="190" t="s">
        <v>331</v>
      </c>
      <c r="B277" s="191" t="s">
        <v>332</v>
      </c>
      <c r="C277" s="117"/>
      <c r="D277" s="95"/>
      <c r="E277" s="95"/>
      <c r="F277" s="96">
        <f>F278+F279</f>
        <v>700</v>
      </c>
    </row>
    <row r="278" spans="1:6" ht="33" customHeight="1">
      <c r="A278" s="195" t="s">
        <v>175</v>
      </c>
      <c r="B278" s="192" t="s">
        <v>332</v>
      </c>
      <c r="C278" s="110" t="s">
        <v>168</v>
      </c>
      <c r="D278" s="109" t="s">
        <v>53</v>
      </c>
      <c r="E278" s="109" t="s">
        <v>48</v>
      </c>
      <c r="F278" s="111">
        <v>300</v>
      </c>
    </row>
    <row r="279" spans="1:6" ht="24.75" customHeight="1">
      <c r="A279" s="256" t="s">
        <v>184</v>
      </c>
      <c r="B279" s="193" t="s">
        <v>332</v>
      </c>
      <c r="C279" s="61" t="s">
        <v>172</v>
      </c>
      <c r="D279" s="91" t="s">
        <v>53</v>
      </c>
      <c r="E279" s="91" t="s">
        <v>48</v>
      </c>
      <c r="F279" s="98">
        <v>400</v>
      </c>
    </row>
    <row r="280" spans="1:6" ht="36" customHeight="1">
      <c r="A280" s="209" t="s">
        <v>333</v>
      </c>
      <c r="B280" s="191" t="s">
        <v>334</v>
      </c>
      <c r="C280" s="117"/>
      <c r="D280" s="95"/>
      <c r="E280" s="95"/>
      <c r="F280" s="96">
        <f>F281</f>
        <v>550</v>
      </c>
    </row>
    <row r="281" spans="1:6" ht="32.25" customHeight="1">
      <c r="A281" s="194" t="s">
        <v>175</v>
      </c>
      <c r="B281" s="265" t="s">
        <v>334</v>
      </c>
      <c r="C281" s="65" t="s">
        <v>168</v>
      </c>
      <c r="D281" s="113" t="s">
        <v>47</v>
      </c>
      <c r="E281" s="113" t="s">
        <v>50</v>
      </c>
      <c r="F281" s="114">
        <v>550</v>
      </c>
    </row>
    <row r="282" spans="1:6" ht="47.25" customHeight="1">
      <c r="A282" s="260" t="s">
        <v>354</v>
      </c>
      <c r="B282" s="99" t="s">
        <v>355</v>
      </c>
      <c r="C282" s="177"/>
      <c r="D282" s="177"/>
      <c r="E282" s="177"/>
      <c r="F282" s="102">
        <f>F283</f>
        <v>1482.5</v>
      </c>
    </row>
    <row r="283" spans="1:6" ht="18.75" customHeight="1">
      <c r="A283" s="275" t="s">
        <v>177</v>
      </c>
      <c r="B283" s="271" t="s">
        <v>355</v>
      </c>
      <c r="C283" s="61" t="s">
        <v>167</v>
      </c>
      <c r="D283" s="91" t="s">
        <v>47</v>
      </c>
      <c r="E283" s="91" t="s">
        <v>48</v>
      </c>
      <c r="F283" s="98">
        <v>1482.5</v>
      </c>
    </row>
    <row r="284" spans="1:6" ht="46.5" customHeight="1">
      <c r="A284" s="190" t="s">
        <v>306</v>
      </c>
      <c r="B284" s="155" t="s">
        <v>307</v>
      </c>
      <c r="C284" s="117"/>
      <c r="D284" s="95"/>
      <c r="E284" s="95"/>
      <c r="F284" s="96">
        <f>F285</f>
        <v>541.7</v>
      </c>
    </row>
    <row r="285" spans="1:6" ht="15.75" customHeight="1">
      <c r="A285" s="194" t="s">
        <v>177</v>
      </c>
      <c r="B285" s="61" t="s">
        <v>307</v>
      </c>
      <c r="C285" s="61" t="s">
        <v>168</v>
      </c>
      <c r="D285" s="91" t="s">
        <v>49</v>
      </c>
      <c r="E285" s="91" t="s">
        <v>56</v>
      </c>
      <c r="F285" s="98">
        <v>541.7</v>
      </c>
    </row>
    <row r="286" spans="1:6" ht="31.5">
      <c r="A286" s="257" t="s">
        <v>113</v>
      </c>
      <c r="B286" s="58" t="s">
        <v>112</v>
      </c>
      <c r="C286" s="58"/>
      <c r="D286" s="100"/>
      <c r="E286" s="101"/>
      <c r="F286" s="108">
        <f>F287</f>
        <v>415.3</v>
      </c>
    </row>
    <row r="287" spans="1:6" ht="15.75">
      <c r="A287" s="203" t="s">
        <v>196</v>
      </c>
      <c r="B287" s="61" t="s">
        <v>112</v>
      </c>
      <c r="C287" s="61" t="s">
        <v>197</v>
      </c>
      <c r="D287" s="91" t="s">
        <v>48</v>
      </c>
      <c r="E287" s="91" t="s">
        <v>59</v>
      </c>
      <c r="F287" s="98">
        <v>415.3</v>
      </c>
    </row>
    <row r="288" spans="1:6" ht="31.5">
      <c r="A288" s="229" t="s">
        <v>115</v>
      </c>
      <c r="B288" s="58" t="s">
        <v>114</v>
      </c>
      <c r="C288" s="58"/>
      <c r="D288" s="100"/>
      <c r="E288" s="101"/>
      <c r="F288" s="108">
        <f>F289</f>
        <v>244.3</v>
      </c>
    </row>
    <row r="289" spans="1:6" ht="15.75">
      <c r="A289" s="203" t="s">
        <v>196</v>
      </c>
      <c r="B289" s="61" t="s">
        <v>114</v>
      </c>
      <c r="C289" s="61" t="s">
        <v>197</v>
      </c>
      <c r="D289" s="91" t="s">
        <v>48</v>
      </c>
      <c r="E289" s="91" t="s">
        <v>49</v>
      </c>
      <c r="F289" s="98">
        <v>244.3</v>
      </c>
    </row>
    <row r="290" spans="1:6" ht="31.5">
      <c r="A290" s="234" t="s">
        <v>116</v>
      </c>
      <c r="B290" s="116" t="s">
        <v>118</v>
      </c>
      <c r="C290" s="116"/>
      <c r="D290" s="88"/>
      <c r="E290" s="89"/>
      <c r="F290" s="108">
        <f>F291</f>
        <v>399.8</v>
      </c>
    </row>
    <row r="291" spans="1:6" ht="15.75">
      <c r="A291" s="203" t="s">
        <v>196</v>
      </c>
      <c r="B291" s="61" t="s">
        <v>118</v>
      </c>
      <c r="C291" s="61" t="s">
        <v>197</v>
      </c>
      <c r="D291" s="91" t="s">
        <v>48</v>
      </c>
      <c r="E291" s="91" t="s">
        <v>49</v>
      </c>
      <c r="F291" s="98">
        <v>399.8</v>
      </c>
    </row>
    <row r="292" spans="1:6" ht="47.25">
      <c r="A292" s="202" t="s">
        <v>117</v>
      </c>
      <c r="B292" s="116" t="s">
        <v>119</v>
      </c>
      <c r="C292" s="156"/>
      <c r="D292" s="95"/>
      <c r="E292" s="89"/>
      <c r="F292" s="158">
        <f>SUM(F293:F293)</f>
        <v>230.3</v>
      </c>
    </row>
    <row r="293" spans="1:6" ht="15.75">
      <c r="A293" s="252" t="s">
        <v>196</v>
      </c>
      <c r="B293" s="122" t="s">
        <v>119</v>
      </c>
      <c r="C293" s="122" t="s">
        <v>197</v>
      </c>
      <c r="D293" s="177" t="s">
        <v>48</v>
      </c>
      <c r="E293" s="177" t="s">
        <v>50</v>
      </c>
      <c r="F293" s="184">
        <v>230.3</v>
      </c>
    </row>
    <row r="294" spans="1:6" ht="31.5">
      <c r="A294" s="234" t="s">
        <v>120</v>
      </c>
      <c r="B294" s="116" t="s">
        <v>121</v>
      </c>
      <c r="C294" s="116"/>
      <c r="D294" s="88"/>
      <c r="E294" s="89"/>
      <c r="F294" s="185">
        <f>F295</f>
        <v>225.2</v>
      </c>
    </row>
    <row r="295" spans="1:6" ht="16.5" thickBot="1">
      <c r="A295" s="212" t="s">
        <v>196</v>
      </c>
      <c r="B295" s="61" t="s">
        <v>121</v>
      </c>
      <c r="C295" s="61" t="s">
        <v>197</v>
      </c>
      <c r="D295" s="91" t="s">
        <v>50</v>
      </c>
      <c r="E295" s="91" t="s">
        <v>52</v>
      </c>
      <c r="F295" s="98">
        <v>225.2</v>
      </c>
    </row>
    <row r="296" spans="1:6" ht="19.5" thickBot="1">
      <c r="A296" s="258" t="s">
        <v>162</v>
      </c>
      <c r="B296" s="186"/>
      <c r="C296" s="186"/>
      <c r="D296" s="186"/>
      <c r="E296" s="186"/>
      <c r="F296" s="187">
        <f>F16+F107+F154+F191+F195+F200+F235</f>
        <v>217117.00000000003</v>
      </c>
    </row>
  </sheetData>
  <sheetProtection/>
  <autoFilter ref="A14:H286"/>
  <mergeCells count="10">
    <mergeCell ref="A12:H12"/>
    <mergeCell ref="A10:H10"/>
    <mergeCell ref="A9:H9"/>
    <mergeCell ref="A11:H11"/>
    <mergeCell ref="A8:H8"/>
    <mergeCell ref="A2:H2"/>
    <mergeCell ref="A3:H3"/>
    <mergeCell ref="A4:H4"/>
    <mergeCell ref="A5:H5"/>
    <mergeCell ref="C7:F7"/>
  </mergeCells>
  <printOptions horizontalCentered="1"/>
  <pageMargins left="0.984251968503937" right="0.5905511811023623" top="0.7874015748031497" bottom="0.46" header="0" footer="0.3937007874015748"/>
  <pageSetup fitToHeight="32" fitToWidth="1" horizontalDpi="1200" verticalDpi="1200" orientation="portrait" paperSize="9" scale="5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Гость</dc:creator>
  <cp:keywords/>
  <dc:description/>
  <cp:lastModifiedBy>User</cp:lastModifiedBy>
  <cp:lastPrinted>2016-09-12T13:51:27Z</cp:lastPrinted>
  <dcterms:created xsi:type="dcterms:W3CDTF">2003-12-05T21:14:57Z</dcterms:created>
  <dcterms:modified xsi:type="dcterms:W3CDTF">2016-09-13T11:16:23Z</dcterms:modified>
  <cp:category/>
  <cp:version/>
  <cp:contentType/>
  <cp:contentStatus/>
</cp:coreProperties>
</file>