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12330" activeTab="0"/>
  </bookViews>
  <sheets>
    <sheet name="2016 " sheetId="1" r:id="rId1"/>
  </sheets>
  <externalReferences>
    <externalReference r:id="rId4"/>
  </externalReferences>
  <definedNames>
    <definedName name="_xlnm.Print_Titles" localSheetId="0">'2016 '!$12:$13</definedName>
    <definedName name="_xlnm.Print_Area" localSheetId="0">'2016 '!$A$1:$I$400</definedName>
  </definedNames>
  <calcPr fullCalcOnLoad="1"/>
</workbook>
</file>

<file path=xl/sharedStrings.xml><?xml version="1.0" encoding="utf-8"?>
<sst xmlns="http://schemas.openxmlformats.org/spreadsheetml/2006/main" count="2182" uniqueCount="415">
  <si>
    <t>Муниципальная  программа "Развитие муниципальной службы в Отрадненском городском поселении Кировского муниципального района Ленинградской области"</t>
  </si>
  <si>
    <t>016</t>
  </si>
  <si>
    <t>013</t>
  </si>
  <si>
    <t>Обеспечение деятельности аппаратов органов местного самоуправления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</si>
  <si>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</si>
  <si>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</si>
  <si>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</si>
  <si>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</si>
  <si>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</si>
  <si>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</si>
  <si>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</si>
  <si>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</si>
  <si>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</si>
  <si>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</si>
  <si>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</si>
  <si>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</si>
  <si>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</si>
  <si>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</si>
  <si>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</si>
  <si>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</si>
  <si>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</si>
  <si>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</si>
  <si>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</si>
  <si>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</si>
  <si>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</si>
  <si>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Культура</t>
  </si>
  <si>
    <t>Физическая культура и спорт</t>
  </si>
  <si>
    <t>Социальная политика</t>
  </si>
  <si>
    <t>Пенсионное обеспечение</t>
  </si>
  <si>
    <t>Социальное обеспечение населения</t>
  </si>
  <si>
    <t xml:space="preserve"> Ведомственная структура расходов бюджета</t>
  </si>
  <si>
    <t>№ п/п</t>
  </si>
  <si>
    <t>Г</t>
  </si>
  <si>
    <t>Доп КР</t>
  </si>
  <si>
    <t>4</t>
  </si>
  <si>
    <t>5</t>
  </si>
  <si>
    <t>6</t>
  </si>
  <si>
    <t>7</t>
  </si>
  <si>
    <t>8</t>
  </si>
  <si>
    <t>9</t>
  </si>
  <si>
    <t>004</t>
  </si>
  <si>
    <t>000</t>
  </si>
  <si>
    <t xml:space="preserve"> 004</t>
  </si>
  <si>
    <t>941</t>
  </si>
  <si>
    <t>ИТОГО:</t>
  </si>
  <si>
    <t>Бюджетные ассигнования на год (тысяч рублей)</t>
  </si>
  <si>
    <t>1</t>
  </si>
  <si>
    <t>111</t>
  </si>
  <si>
    <t>866</t>
  </si>
  <si>
    <t>915</t>
  </si>
  <si>
    <t>Образование</t>
  </si>
  <si>
    <t>Молодежная политика и оздоровление детей</t>
  </si>
  <si>
    <t>Периодическая печать и издательства</t>
  </si>
  <si>
    <t xml:space="preserve">Другие вопросы в области культуры, кинематографии </t>
  </si>
  <si>
    <t xml:space="preserve">Культура и кинематография </t>
  </si>
  <si>
    <t>Массовый спорт</t>
  </si>
  <si>
    <t>Обеспечение пожарной безопасности</t>
  </si>
  <si>
    <t>Обеспечение деятельности финансовых органов</t>
  </si>
  <si>
    <t>917</t>
  </si>
  <si>
    <t>916</t>
  </si>
  <si>
    <t>Другие вопросы в области национальной безопасности и правоохранительной деятельности</t>
  </si>
  <si>
    <t>540</t>
  </si>
  <si>
    <t>Резервные средства</t>
  </si>
  <si>
    <t>870</t>
  </si>
  <si>
    <t>365</t>
  </si>
  <si>
    <t>810</t>
  </si>
  <si>
    <t>Администрация  Отрадненского городского поселения Кировского муниципального района Ленинградской области</t>
  </si>
  <si>
    <t>Совет депутатов Отрадненского городского поселения Кировского муниципального района Ленинградской области</t>
  </si>
  <si>
    <t>2</t>
  </si>
  <si>
    <t>3</t>
  </si>
  <si>
    <t>Утверждена</t>
  </si>
  <si>
    <t>МО "Город Отрадное" на 2016 год</t>
  </si>
  <si>
    <t>Муниципальная программа "Развитие и поддержка малого и среднего предпринимательства на территории МО "Город Отрадное"</t>
  </si>
  <si>
    <t xml:space="preserve">решением  совета  депутатов </t>
  </si>
  <si>
    <t>Средства массовой информации</t>
  </si>
  <si>
    <t>Дорожное хозяйство (дорожные фонды)</t>
  </si>
  <si>
    <t>Другие вопросы в области национальной экономики</t>
  </si>
  <si>
    <t>2.</t>
  </si>
  <si>
    <t>Другие вопросы в области жилищно-коммунального хозяйства</t>
  </si>
  <si>
    <t>100</t>
  </si>
  <si>
    <t xml:space="preserve">(Приложение 8) </t>
  </si>
  <si>
    <t>Обеспечение деятельности Главы местной администрации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</si>
  <si>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</si>
  <si>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Непрограммные расходы органов местного самоуправления</t>
  </si>
  <si>
    <t>Непрограммные расходы</t>
  </si>
  <si>
    <t>Иные межбюджетные трансферты</t>
  </si>
  <si>
    <t>110</t>
  </si>
  <si>
    <t>120</t>
  </si>
  <si>
    <t>240</t>
  </si>
  <si>
    <t>Осуществление отдельных государственных полномочий Ленинградской области в сфере профилактики безнадзорности и правонарушений несовершеннолетних</t>
  </si>
  <si>
    <t>Осуществление отдельных государственных полномочий Ленинградской области в сфере административных правоотношений</t>
  </si>
  <si>
    <t>850</t>
  </si>
  <si>
    <t>410</t>
  </si>
  <si>
    <t>610</t>
  </si>
  <si>
    <t>320</t>
  </si>
  <si>
    <t>310</t>
  </si>
  <si>
    <t>Расходы на выплаты персоналу казенных учреждений</t>
  </si>
  <si>
    <t>Расходы на выплату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</si>
  <si>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</si>
  <si>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</si>
  <si>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</si>
  <si>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 xml:space="preserve">Бюджетные инвестиции </t>
  </si>
  <si>
    <t>Бюджетные инвестиции</t>
  </si>
  <si>
    <t>Субсидии бюджетным учреждениям</t>
  </si>
  <si>
    <t>Уплата налогов, сборов и иных платежей</t>
  </si>
  <si>
    <t>Муниципальная программа "Развитие социо-культурного пространства МО "Город Отрадное"</t>
  </si>
  <si>
    <t>Доплаты к пенсиям муниципальных служащих в рамках непрограммных расходов органов местного самоуправления</t>
  </si>
  <si>
    <t>Обеспечение деятельности органов местного самоуправления</t>
  </si>
  <si>
    <t>Обеспечение деятельности высшего должностного лица муниципального образования</t>
  </si>
  <si>
    <t>Обеспечение деятельности представительных органов муниципальных образований</t>
  </si>
  <si>
    <t>Предоставление  финансовой помощи гражданам  на возмещение затрат в целях выполнения работ по монтажу теплопотребляющих энергоустановок, затрат по газификации индивидуальных жилых домов</t>
  </si>
  <si>
    <t xml:space="preserve">Непрограммные расходы </t>
  </si>
  <si>
    <t>МО  "Город Отрадное" третьего созыва</t>
  </si>
  <si>
    <t>Муниципальная программа "Безопасность на территории Отрадненского городского поселения Кировского муниципального района Ленинградской области"</t>
  </si>
  <si>
    <t xml:space="preserve">Муниципальная программа "Поддержка и развитие жилищно-коммунального хозяйства, транспортной инфраструктуры и благоустройства на территории МО "Город Отрадное" </t>
  </si>
  <si>
    <t>Мероприятия в области жилищного хозяйства в рамках непрограммных расходов органов местного самоуправления</t>
  </si>
  <si>
    <t>840</t>
  </si>
  <si>
    <t>04</t>
  </si>
  <si>
    <t>67 0 00 00000</t>
  </si>
  <si>
    <t>67 4 09 00000</t>
  </si>
  <si>
    <t>67 4 00 00000</t>
  </si>
  <si>
    <t>67 4 09 00210</t>
  </si>
  <si>
    <t>67 4 09 00220</t>
  </si>
  <si>
    <t>67 4 09 00230</t>
  </si>
  <si>
    <t>67 5 09 00000</t>
  </si>
  <si>
    <t>67 5 00 00000</t>
  </si>
  <si>
    <t>01</t>
  </si>
  <si>
    <t>67 5 09 00210</t>
  </si>
  <si>
    <t xml:space="preserve">Расходы на выплаты по оплате труда работников органов местного самоуправления </t>
  </si>
  <si>
    <t>Расходы на выплаты по оплате труда работников органов местного самоуправления,  не являющихся должностями муниципальной службы</t>
  </si>
  <si>
    <t xml:space="preserve">Расходы на обеспечение функций органов местного самоуправления  </t>
  </si>
  <si>
    <t>67 9 00 00000</t>
  </si>
  <si>
    <t>67 9 09 00000</t>
  </si>
  <si>
    <t>67 9 09 71330</t>
  </si>
  <si>
    <t>67 9 09 71340</t>
  </si>
  <si>
    <t>98 0 00 00000</t>
  </si>
  <si>
    <t>98 9 00 00000</t>
  </si>
  <si>
    <t>98 9 09 00000</t>
  </si>
  <si>
    <t>98 9 09 96040</t>
  </si>
  <si>
    <t>98 909  960400</t>
  </si>
  <si>
    <t>98 9 09 96050</t>
  </si>
  <si>
    <t>98 9 09 96010</t>
  </si>
  <si>
    <t>06</t>
  </si>
  <si>
    <t xml:space="preserve">Осуществление земельного контроля поселений за использование земель на территориях поселений </t>
  </si>
  <si>
    <t xml:space="preserve">Осуществление части полномочий поселений по формированию, утверждению, исполнению и контролю за исполнением бюджета </t>
  </si>
  <si>
    <t>98 9 09 10050</t>
  </si>
  <si>
    <t xml:space="preserve">Резервный фонд администрации муниципального образования </t>
  </si>
  <si>
    <t>11</t>
  </si>
  <si>
    <t>43 0 00 00000</t>
  </si>
  <si>
    <t>43 1 00 00000</t>
  </si>
  <si>
    <t xml:space="preserve">Подпрограмма "Реализация мероприятий по гражданской обороне, предупреждению и ликвидации последствий аварий, катастроф, стихийных бедствий и чрезвычайных ситуаций, в том числе обусловленных проявлением терроризма и экстремизма, совершенствованию городского звена областной подсистемы РСЧС" </t>
  </si>
  <si>
    <t xml:space="preserve">Услуги охраны и техническое обслуживание кнопок тревожной сигнализации </t>
  </si>
  <si>
    <t>13</t>
  </si>
  <si>
    <t>02</t>
  </si>
  <si>
    <t>03</t>
  </si>
  <si>
    <t>Подпрограмма "Обеспечение первичных мер пожарной безопасности на территории Отрадненского городского поселения Кировского муниципального района Ленинградской области"</t>
  </si>
  <si>
    <t>43 2 00 00000</t>
  </si>
  <si>
    <t xml:space="preserve">Выполнение мероприятий по противопожарной безопасности на муниципальных объектах </t>
  </si>
  <si>
    <t xml:space="preserve">Обслуживание охранной пожарной сигнализации  </t>
  </si>
  <si>
    <t>44 0 00 00000</t>
  </si>
  <si>
    <t xml:space="preserve">Создание условий для профессионального развития и подготовки кадров </t>
  </si>
  <si>
    <t>98 9 09 10030</t>
  </si>
  <si>
    <t>98 9 09 10110</t>
  </si>
  <si>
    <t>98 9 09 10310</t>
  </si>
  <si>
    <t>98 9 09 10420</t>
  </si>
  <si>
    <t xml:space="preserve">Премирование по постановлению администрации в связи с юбилеем и вне системы оплаты труда </t>
  </si>
  <si>
    <t xml:space="preserve">Расчеты за услуги по начислению и выплате муниципальных субсидий </t>
  </si>
  <si>
    <t xml:space="preserve"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</t>
  </si>
  <si>
    <t xml:space="preserve">Оплата услуг  за размещение информации на главной странице сайта Леноблинформ </t>
  </si>
  <si>
    <t>98 0 09 00000</t>
  </si>
  <si>
    <t>98 9 09 51180</t>
  </si>
  <si>
    <t>На осуществление первичного воинского учета на территориях, где отсутствуют военные комиссариаты</t>
  </si>
  <si>
    <t>09</t>
  </si>
  <si>
    <t>10</t>
  </si>
  <si>
    <t>14</t>
  </si>
  <si>
    <t xml:space="preserve">Подпрограмма "Обеспечение первичных мер пожарной безопасности на территории Отрадненского городского поселения Кировского муниципального района Ленинградской области" </t>
  </si>
  <si>
    <t xml:space="preserve">Поддержание в готовности источников наружного противопожарного водоснабжения, в том числе ремонт и установка новых пожарных гидрантов </t>
  </si>
  <si>
    <t>43 3 00 00000</t>
  </si>
  <si>
    <t xml:space="preserve">Подпрограмма "Профилактика преступлений и иных правонарушений, создание условий для деятельности добровольных формирований населения по охране общественного порядка на территории города Отрадное" </t>
  </si>
  <si>
    <t>Создание в населенных пунктах Ленинградской области с численностью свыше 10 тысяч человек аппаратно-программного комплекса автоматизированной информационной системы "Безопасный город"</t>
  </si>
  <si>
    <t>12</t>
  </si>
  <si>
    <t>05</t>
  </si>
  <si>
    <t>98 9 09 10350</t>
  </si>
  <si>
    <t>81 0 00 00000</t>
  </si>
  <si>
    <t>81 1 00 00000</t>
  </si>
  <si>
    <t>Подпрограмма  "Развитие системы поддержки малого предпринимательства и повышение эффективности ее использования"</t>
  </si>
  <si>
    <t xml:space="preserve">Обеспечение и организация мероприятий </t>
  </si>
  <si>
    <t>42 0 00 00000</t>
  </si>
  <si>
    <t>42 3 00 00000</t>
  </si>
  <si>
    <t xml:space="preserve">Подпрограмма "Обеспечение функционирования и развития жилищно-коммунальной инфраструктуры и повышение энергоэффективности" </t>
  </si>
  <si>
    <t>Расходы на обеспечение деятельности муниципальных казенных учреждений</t>
  </si>
  <si>
    <t xml:space="preserve">Организация и осуществление мероприятий  по ликвидации несанкционированных свалок </t>
  </si>
  <si>
    <t xml:space="preserve">Организация и осуществление мероприятий  по обустройству детских и спортивных площадок </t>
  </si>
  <si>
    <t>Организация и осуществление мероприятий  по содержанию мест захоронений</t>
  </si>
  <si>
    <t xml:space="preserve">Организация и осуществление прочих мероприятий по благоустройству </t>
  </si>
  <si>
    <t xml:space="preserve">Организация и проведение мероприятий в целях энергосбережения и повышения энергетической эффективности на территории МО "Город Отрадное" </t>
  </si>
  <si>
    <t xml:space="preserve">Организация и осуществление мероприятий по устройству тротуаров и пешеходных дорожек </t>
  </si>
  <si>
    <t xml:space="preserve">Подпрограмма "Развитие и усовершенствование дорожного хозяйства МО "Город Отрадное" </t>
  </si>
  <si>
    <t>Подпрограмма "Благоустройство территории МО "Город Отрадное"</t>
  </si>
  <si>
    <t>Субсидии на возмещение части затрат организациям, предоставляющим услуги по вывозу ТБО</t>
  </si>
  <si>
    <t xml:space="preserve">Осуществление мероприятий по содержанию уличного освещения </t>
  </si>
  <si>
    <t>Строительство наружной сети канализации микрорайона «Аэрогеодезия»</t>
  </si>
  <si>
    <t xml:space="preserve">Мероприятия в области коммунального хозяйства </t>
  </si>
  <si>
    <t xml:space="preserve">Субсидии юридическим лицам на возмещение части затрат на пополнение аварийного запаса материальных ценностей для устранения аварий и последствий стихийных бедствий на объектах ЖКХ </t>
  </si>
  <si>
    <t xml:space="preserve">Субсидии юридическим лицам на возмещение части затрат организациям, предоставляющим населению банно-прачечные услуги </t>
  </si>
  <si>
    <t xml:space="preserve">Подпрограмма "Молодежь города Отрадное" </t>
  </si>
  <si>
    <t xml:space="preserve">Мероприятия по организации временного трудоустройства несовершеннолетних граждан в возрасте от 14 до 18 лет в свободное от учебы время </t>
  </si>
  <si>
    <t>07</t>
  </si>
  <si>
    <t>41 0 00 00000</t>
  </si>
  <si>
    <t>41 2 00 00000</t>
  </si>
  <si>
    <t xml:space="preserve">Подпрограмма "Обеспечение условий реализации муниципальной программы" </t>
  </si>
  <si>
    <t xml:space="preserve">Расходы на обеспечение деятельности муниципальных казенных учреждений </t>
  </si>
  <si>
    <t>41 5 00 00000</t>
  </si>
  <si>
    <t>Предоставление муниципальным бюджетным и автономным учреждениям субсидий</t>
  </si>
  <si>
    <t xml:space="preserve">Оснащение оборудованием муниципальных бюджетных учреждений культуры </t>
  </si>
  <si>
    <t>43 1 0 00000</t>
  </si>
  <si>
    <t xml:space="preserve">Подпрограмма "Развитие культуры  на территории МО "Город Отрадное" </t>
  </si>
  <si>
    <t xml:space="preserve">Организация и проведение мероприятий в МКУ "Отрадненская городская библиотека" </t>
  </si>
  <si>
    <t xml:space="preserve">Организация и проведение мероприятий в МБУК "КЦ "Фортуна" </t>
  </si>
  <si>
    <t xml:space="preserve">Организация и проведение мероприятий </t>
  </si>
  <si>
    <t>41 1 00 00000</t>
  </si>
  <si>
    <t>08</t>
  </si>
  <si>
    <t>98 9 09 03080</t>
  </si>
  <si>
    <t xml:space="preserve">Предоставление гражданам субсидий на оплату жилого помещения и коммунальных услуг </t>
  </si>
  <si>
    <t>98 9 09 03190</t>
  </si>
  <si>
    <t>98 9 09 03480</t>
  </si>
  <si>
    <t xml:space="preserve">Подпрограмма "Развитие физической культуры, спорта и здорового образа жизни на территории МО "Город Отрадное" </t>
  </si>
  <si>
    <t>41 4 00 00000</t>
  </si>
  <si>
    <t xml:space="preserve">Предоставление муниципальным бюджетным и автономным учреждениям субсидий </t>
  </si>
  <si>
    <t>67 1 00 00000</t>
  </si>
  <si>
    <t>67 1 09 00000</t>
  </si>
  <si>
    <t>67 1 09 00210</t>
  </si>
  <si>
    <t>67 3 09 00000</t>
  </si>
  <si>
    <t>67 3 00 00000</t>
  </si>
  <si>
    <t>67 3 09 00220</t>
  </si>
  <si>
    <t>67 3 09 00230</t>
  </si>
  <si>
    <t>98 9 09 96090</t>
  </si>
  <si>
    <t xml:space="preserve"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</t>
  </si>
  <si>
    <t xml:space="preserve">Подпрограмма "Развитие средств массовой информации на территории МО "Город Отрадное" </t>
  </si>
  <si>
    <t>41 3 00 00000</t>
  </si>
  <si>
    <t>42 4 00 00000</t>
  </si>
  <si>
    <t>42 2 00 00000</t>
  </si>
  <si>
    <t>98 9 09 15500</t>
  </si>
  <si>
    <t>98 9 09 15000</t>
  </si>
  <si>
    <t>42 5 00 00000</t>
  </si>
  <si>
    <t xml:space="preserve">Подпрограмма "Оказание поддержки гражданам, пострадавшим в результате пожара муниципального жилищного фонда" </t>
  </si>
  <si>
    <t xml:space="preserve">Мероприятия в области жилищного хозяйства </t>
  </si>
  <si>
    <t xml:space="preserve">Мероприятия на проведение капитального ремонта (ремонта) общего имущества многоквартирных домов муниципального жилищного фонда </t>
  </si>
  <si>
    <t xml:space="preserve">Мероприятия по оплате стоимости превышения общей площади расселяемых жилых помещений  </t>
  </si>
  <si>
    <t xml:space="preserve">Подпрограмма "Переселение граждан из аварийного жилищного фонда с учетом необходимости развития малоэтажного жилищного строительства на территории МО "Город Отрадное" </t>
  </si>
  <si>
    <t>42 1 00 00000</t>
  </si>
  <si>
    <t xml:space="preserve">Капитальный ремонт и ремонт автомобильных дорог общего пользования местного значения </t>
  </si>
  <si>
    <t xml:space="preserve">Мероприятия по содержанию  дорог общего пользования </t>
  </si>
  <si>
    <t>Мероприятия по ремонту  дорог общего пользования</t>
  </si>
  <si>
    <t xml:space="preserve">Мероприятия по ремонту дворовых территорий </t>
  </si>
  <si>
    <t xml:space="preserve">Организация мероприятий по содержанию ЕДДС </t>
  </si>
  <si>
    <t xml:space="preserve">Создание резервов материально-технических средств для проведения аварийно-спасательных работ </t>
  </si>
  <si>
    <t>98 9 09 96100</t>
  </si>
  <si>
    <t>44 0 01 10180</t>
  </si>
  <si>
    <t>44 0 01 00000</t>
  </si>
  <si>
    <t>43 1 01 00000</t>
  </si>
  <si>
    <t>43 1 01 13420</t>
  </si>
  <si>
    <t>Основное мероприятие "Организация и проведение официальных физкультурных мероприятий среди населения"</t>
  </si>
  <si>
    <t>41 3 01 12010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</si>
  <si>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</si>
  <si>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Основное мероприятие"Обеспечение и поддержание в постоянной готовности систем гражданской обороны, предупреждение и ликвидация чрезвычайных ситуаций природного и техногенного характера"</t>
  </si>
  <si>
    <t>Основное мероприятие"Обеспечение и поддержание в постоянной готовности системы пожарной безопасности"</t>
  </si>
  <si>
    <t>Основное мероприятие"Повышение уровня общественной безопасности"</t>
  </si>
  <si>
    <t>Основное мероприятие"Содержание, капитальный ремонт (ремонт) дорог общего пользования и дворовых территорий"</t>
  </si>
  <si>
    <t>Основное мероприятие"Информационная, консультационная поддержка субъектов малого и среднего предпринимательства"</t>
  </si>
  <si>
    <t>Основное мероприятие"Переселение граждан из аварийного жилищного фонда"</t>
  </si>
  <si>
    <t>Основное мероприятие"Оказание поддержки гражданам, постадавшим в результате пожара муниципального жилищного фонда"</t>
  </si>
  <si>
    <t>Основное мероприятие"Благоустройство территории МО "Город Отрадное""</t>
  </si>
  <si>
    <t>Основное мероприятие"Организация и проведение мероприятий в сфере культуры"</t>
  </si>
  <si>
    <t>Основное мероприятие"Развитие и модернизация объектов культуры"</t>
  </si>
  <si>
    <t>Основное мероприятие "Поддержка средств массовой информации"</t>
  </si>
  <si>
    <t>Основное мероприятие"Создание условий для эффективной деятельности органов местного самоуправления"</t>
  </si>
  <si>
    <t>Расходы на капитальный ремонт (ремонт) прочих объектов согласно адресной программы</t>
  </si>
  <si>
    <t>98 9 09 10090</t>
  </si>
  <si>
    <t>43 2 01 00000</t>
  </si>
  <si>
    <t>43 2 01 13470</t>
  </si>
  <si>
    <t>43 2 01 13480</t>
  </si>
  <si>
    <t>43 1 01 13410</t>
  </si>
  <si>
    <t>43 1 01 13500</t>
  </si>
  <si>
    <t>43 2 01 13440</t>
  </si>
  <si>
    <t>43 3 01 00000</t>
  </si>
  <si>
    <t>43 3 01 70430</t>
  </si>
  <si>
    <t>43 3 01 S0430</t>
  </si>
  <si>
    <t>42 2 01 00000</t>
  </si>
  <si>
    <t>42 2 01 11400</t>
  </si>
  <si>
    <t>42 2 01 11440</t>
  </si>
  <si>
    <t>42 2 01 11450</t>
  </si>
  <si>
    <t>42 2 01 70140</t>
  </si>
  <si>
    <t>81 1 01 14590</t>
  </si>
  <si>
    <t>42 2 01 S0140</t>
  </si>
  <si>
    <t>42 1 01 00000</t>
  </si>
  <si>
    <t>42 1 01 80510</t>
  </si>
  <si>
    <t>42 3 01 00000</t>
  </si>
  <si>
    <t>42 3 01 15090</t>
  </si>
  <si>
    <t>42 3 01 15030</t>
  </si>
  <si>
    <t>42 5 01 00000</t>
  </si>
  <si>
    <t>42 3 02 00000</t>
  </si>
  <si>
    <t>42 3 02 15630</t>
  </si>
  <si>
    <t>42 3 02 06070</t>
  </si>
  <si>
    <t>42 3 02 06780</t>
  </si>
  <si>
    <t>42 3 02 80560</t>
  </si>
  <si>
    <t>41 5 01 00240</t>
  </si>
  <si>
    <t>41 5 01  00240</t>
  </si>
  <si>
    <t>41 5 01 00250</t>
  </si>
  <si>
    <t>41 5 01 11970</t>
  </si>
  <si>
    <t>41 5 01 11980</t>
  </si>
  <si>
    <t>42 4 01 00000</t>
  </si>
  <si>
    <t>42 4 01 06790</t>
  </si>
  <si>
    <t>42 4 01 15610</t>
  </si>
  <si>
    <t>42 4 01 15620</t>
  </si>
  <si>
    <t>42 4 01 15640</t>
  </si>
  <si>
    <t>42 4 01 15650</t>
  </si>
  <si>
    <t>42 4 01 15660</t>
  </si>
  <si>
    <t>41 2 01 00000</t>
  </si>
  <si>
    <t>41 2 01 10440</t>
  </si>
  <si>
    <t>41 2 01 10450</t>
  </si>
  <si>
    <t>41 1 01 00000</t>
  </si>
  <si>
    <t>41 1 01 11990</t>
  </si>
  <si>
    <t>41 1 01 12000</t>
  </si>
  <si>
    <t>41 1 01 12030</t>
  </si>
  <si>
    <t>41 4 01 00000</t>
  </si>
  <si>
    <t>41 4 01 00250</t>
  </si>
  <si>
    <t>Основное мероприятие"Поддержка и развитие жилищного хозяйства"</t>
  </si>
  <si>
    <t>Основное мероприятие"Поддержка и развитие коммунального хозяйства"</t>
  </si>
  <si>
    <t>42 2 02 00000</t>
  </si>
  <si>
    <t>42 2 02 15600</t>
  </si>
  <si>
    <t>Основное мероприятие "Устройство тротуаров и пешеходных дорожек "</t>
  </si>
  <si>
    <t>42 3 03 00000</t>
  </si>
  <si>
    <t xml:space="preserve">Основное мероприятие "Обеспечение реализации энергосбережающих мероприятий" </t>
  </si>
  <si>
    <t>42 3 03 10170</t>
  </si>
  <si>
    <t>42 3 04 00000</t>
  </si>
  <si>
    <t>42 3 04 00240</t>
  </si>
  <si>
    <t>Основное мероприятие "Обеспечение устойчивого функционирования и развития жилищно-коммунального хозяйства"</t>
  </si>
  <si>
    <t xml:space="preserve">Осуществление части полномочий поселений в сфере архитектуры и градостроительства </t>
  </si>
  <si>
    <t>Осуществление части полномочий поселений по организации и осуществлению мероприятий по ГО и ЧС</t>
  </si>
  <si>
    <t xml:space="preserve">Мероприятия по землеустройству и землепользованию </t>
  </si>
  <si>
    <t>41 5 01 00000</t>
  </si>
  <si>
    <t>81 1 01 00000</t>
  </si>
  <si>
    <t>41 3 01 00000</t>
  </si>
  <si>
    <t>98 9 09 10100</t>
  </si>
  <si>
    <t xml:space="preserve">Расчеты за услуги по начислению и сбору платы за найм </t>
  </si>
  <si>
    <t>41 4 01 10460</t>
  </si>
  <si>
    <t>Информирование жителей о развитии муниципального образования и деятельности органов местного самоуправления посредством телерадиовещания</t>
  </si>
  <si>
    <t xml:space="preserve">от 02 декабря 2015 г. №41 </t>
  </si>
  <si>
    <t>Основное мероприятие"Обеспечение отдыха, оздоровления, занятости детей и молодежи"</t>
  </si>
  <si>
    <t xml:space="preserve">( в редакции решения совета депутатов </t>
  </si>
  <si>
    <t>98 9 09 80560</t>
  </si>
  <si>
    <t>Мероприятия по  проведению работ по инженерным изысканиям и разработке проектной документации для строительства наружной сети канализации микрорайона «Аэрогеодезия»</t>
  </si>
  <si>
    <t>42 1 01 S9602</t>
  </si>
  <si>
    <t>42 3 02 82180</t>
  </si>
  <si>
    <t xml:space="preserve">Проверка ПСД, строительно-монтажные работы, строительный и авторский надзор, контрольно-исполнительная съемка по газоснабжению жилых домов в микрорайонах "Строитель" и "Левый берег реки Тосна" г.Отрадное  </t>
  </si>
  <si>
    <t>42 4 01 S4390</t>
  </si>
  <si>
    <t>Реализация областного закона от 12 мая 2015 года N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</si>
  <si>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</si>
  <si>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360</t>
  </si>
  <si>
    <t>98 9 09 10040</t>
  </si>
  <si>
    <t>Премирование по распоряжению главы муниципального образования за вклад в социально-экономическое и культурное развитие муниципального образования</t>
  </si>
  <si>
    <t>112</t>
  </si>
  <si>
    <t>42 1 01 09502</t>
  </si>
  <si>
    <t>Обеспечение мероприятий по переселению граждан из аварийного жилищного фонда,  в  том числе переселению граждан из аварийного жилищного фонда с учетом необходимости развития малоэтажного жилищного строительства</t>
  </si>
  <si>
    <t>42 1 01 09602</t>
  </si>
  <si>
    <t>42 3 02 70780</t>
  </si>
  <si>
    <t>Проектирование и строительство инженерной и транспортной инфраструктуры</t>
  </si>
  <si>
    <t>42 3 02 S0780</t>
  </si>
  <si>
    <t>0100</t>
  </si>
  <si>
    <t>0113</t>
  </si>
  <si>
    <t>Исполнение судебных актов</t>
  </si>
  <si>
    <t>830</t>
  </si>
  <si>
    <t>Исполнение судебных актов, вступивших в законную силу, по искам к муниципальному образованию</t>
  </si>
  <si>
    <t>98 9 09 10070</t>
  </si>
  <si>
    <t>530</t>
  </si>
  <si>
    <t xml:space="preserve">Мероприятия на подготовку и проведение мероприятий, посвященных Дню образования Ленинградской области </t>
  </si>
  <si>
    <t>98 9 09 72030</t>
  </si>
  <si>
    <t>529</t>
  </si>
  <si>
    <t xml:space="preserve">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</t>
  </si>
  <si>
    <t>98 9 09 72020</t>
  </si>
  <si>
    <t>Иные выплаты населению</t>
  </si>
  <si>
    <t>42 3 02 15680</t>
  </si>
  <si>
    <t xml:space="preserve">Мероприятия по разработке (актуализации) схемы газоснабжения МО "Город Отрадное" </t>
  </si>
  <si>
    <t>Мероприятия по капитальному ремонту (ремонту) помещений  МБУК  "КЦ"Фортуна"</t>
  </si>
  <si>
    <t>Оказание поддержки гражданам, постадавшим в результате пожара муниципального жилищного фонда</t>
  </si>
  <si>
    <t>42 5 01 S0800</t>
  </si>
  <si>
    <t>014</t>
  </si>
  <si>
    <t>42 5 01 70800</t>
  </si>
  <si>
    <t>98 9 09 03200</t>
  </si>
  <si>
    <t>Единовременное пособие на захоронение умершего (погибшего) "Почетного жителя г. Отрадное"</t>
  </si>
  <si>
    <t>Капитальный ремонт объектов культуры городских поселений Ленинградской области</t>
  </si>
  <si>
    <t>41 5 01 S0350</t>
  </si>
  <si>
    <t>41 5 01 70350</t>
  </si>
  <si>
    <t>012</t>
  </si>
  <si>
    <t>456</t>
  </si>
  <si>
    <t xml:space="preserve">Субсидии бюджетным учреждениям </t>
  </si>
  <si>
    <t xml:space="preserve">Обеспечение выплат стимулирующего характера работникам муниципальных учреждений культуры Ленинградской области </t>
  </si>
  <si>
    <t>41 5 01 70360</t>
  </si>
  <si>
    <t>42 2 01 S4390</t>
  </si>
  <si>
    <t>794</t>
  </si>
  <si>
    <t>42 2 01 74390</t>
  </si>
  <si>
    <t>42 4 01 74390</t>
  </si>
  <si>
    <t>Расходы за счет средств, переданныхбюджетам муниципальных образований за счет средств резервного фонда Правительства Ленинградской области</t>
  </si>
  <si>
    <t>98 9 09 72120</t>
  </si>
  <si>
    <t>030</t>
  </si>
  <si>
    <t>42 2 01 72020</t>
  </si>
  <si>
    <t>Оказание поддержки гражданам, пострадавшим в результате пожара муниципального жилищного фонда</t>
  </si>
  <si>
    <t>Мероприятия по строительству и реконструкции объектов водоснабжения, водоотведения и очистки сточных вод</t>
  </si>
  <si>
    <t>42 3 02 70250</t>
  </si>
  <si>
    <t>42 3 02 S0250</t>
  </si>
  <si>
    <t>00</t>
  </si>
  <si>
    <t>98 9 09 00240</t>
  </si>
  <si>
    <t>98 9 09 00250</t>
  </si>
  <si>
    <t>от 08 декабря 2016 года №54)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</si>
</sst>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RUB&quot;#,##0;\-&quot;RUB&quot;#,##0"/>
    <numFmt numFmtId="173" formatCode="&quot;RUB&quot;#,##0;[Red]\-&quot;RUB&quot;#,##0"/>
    <numFmt numFmtId="174" formatCode="&quot;RUB&quot;#,##0.00;\-&quot;RUB&quot;#,##0.00"/>
    <numFmt numFmtId="175" formatCode="&quot;RUB&quot;#,##0.00;[Red]\-&quot;RUB&quot;#,##0.00"/>
    <numFmt numFmtId="176" formatCode="_-&quot;RUB&quot;* #,##0_-;\-&quot;RUB&quot;* #,##0_-;_-&quot;RUB&quot;* &quot;-&quot;_-;_-@_-"/>
    <numFmt numFmtId="177" formatCode="_-* #,##0_-;\-* #,##0_-;_-* &quot;-&quot;_-;_-@_-"/>
    <numFmt numFmtId="178" formatCode="_-&quot;RUB&quot;* #,##0.00_-;\-&quot;RUB&quot;* #,##0.00_-;_-&quot;RUB&quot;* &quot;-&quot;??_-;_-@_-"/>
    <numFmt numFmtId="179" formatCode="_-* #,##0.00_-;\-* #,##0.00_-;_-* &quot;-&quot;??_-;_-@_-"/>
    <numFmt numFmtId="180" formatCode="#,##0.0"/>
    <numFmt numFmtId="181" formatCode="0.0"/>
    <numFmt numFmtId="182" formatCode="#,##0&quot; -&quot;"/>
    <numFmt numFmtId="183" formatCode="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000000"/>
    <numFmt numFmtId="189" formatCode="0000"/>
    <numFmt numFmtId="190" formatCode="000"/>
    <numFmt numFmtId="191" formatCode="#,##0.0_р_."/>
    <numFmt numFmtId="192" formatCode="#,##0_р_."/>
    <numFmt numFmtId="193" formatCode="#,##0.000"/>
    <numFmt numFmtId="194" formatCode="#,##0.00&quot;р.&quot;"/>
  </numFmts>
  <fonts count="37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color indexed="10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name val="Times New Roman"/>
      <family val="1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ck"/>
      <bottom style="thick"/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ck"/>
      <bottom style="thick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hair"/>
    </border>
    <border>
      <left style="hair"/>
      <right style="medium"/>
      <top style="medium"/>
      <bottom style="medium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 style="thin"/>
      <top style="thick"/>
      <bottom style="thick"/>
    </border>
    <border>
      <left style="thin"/>
      <right style="medium"/>
      <top style="thick"/>
      <bottom style="thick"/>
    </border>
    <border>
      <left style="medium"/>
      <right style="thin"/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medium"/>
      <top style="thick"/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 style="hair"/>
      <bottom style="thin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thick"/>
    </border>
    <border>
      <left style="thin"/>
      <right style="thin"/>
      <top style="hair"/>
      <bottom style="thick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thin">
        <color indexed="8"/>
      </top>
      <bottom style="thin"/>
    </border>
    <border>
      <left style="medium"/>
      <right style="thin"/>
      <top style="medium"/>
      <bottom style="thick"/>
    </border>
    <border>
      <left>
        <color indexed="63"/>
      </left>
      <right style="medium"/>
      <top style="hair"/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 style="thick"/>
    </border>
    <border>
      <left>
        <color indexed="63"/>
      </left>
      <right style="medium"/>
      <top style="hair"/>
      <bottom style="thick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15" borderId="7" applyNumberFormat="0" applyAlignment="0" applyProtection="0"/>
    <xf numFmtId="0" fontId="29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16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17" borderId="0" applyNumberFormat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6" fillId="18" borderId="10" xfId="0" applyFont="1" applyFill="1" applyBorder="1" applyAlignment="1">
      <alignment horizontal="center" vertical="center"/>
    </xf>
    <xf numFmtId="0" fontId="6" fillId="18" borderId="1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49" fontId="7" fillId="6" borderId="11" xfId="53" applyNumberFormat="1" applyFont="1" applyFill="1" applyBorder="1" applyAlignment="1" applyProtection="1">
      <alignment horizontal="center" vertical="center" wrapText="1"/>
      <protection/>
    </xf>
    <xf numFmtId="49" fontId="8" fillId="6" borderId="11" xfId="53" applyNumberFormat="1" applyFont="1" applyFill="1" applyBorder="1" applyAlignment="1" applyProtection="1">
      <alignment horizontal="center" vertical="center" wrapText="1"/>
      <protection/>
    </xf>
    <xf numFmtId="49" fontId="11" fillId="0" borderId="0" xfId="53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Alignment="1">
      <alignment/>
    </xf>
    <xf numFmtId="49" fontId="9" fillId="0" borderId="12" xfId="0" applyNumberFormat="1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 wrapText="1"/>
    </xf>
    <xf numFmtId="49" fontId="9" fillId="0" borderId="13" xfId="0" applyNumberFormat="1" applyFont="1" applyFill="1" applyBorder="1" applyAlignment="1">
      <alignment horizontal="center"/>
    </xf>
    <xf numFmtId="49" fontId="11" fillId="0" borderId="14" xfId="0" applyNumberFormat="1" applyFont="1" applyFill="1" applyBorder="1" applyAlignment="1">
      <alignment horizontal="center" wrapText="1"/>
    </xf>
    <xf numFmtId="49" fontId="11" fillId="0" borderId="14" xfId="0" applyNumberFormat="1" applyFont="1" applyFill="1" applyBorder="1" applyAlignment="1">
      <alignment horizontal="center"/>
    </xf>
    <xf numFmtId="49" fontId="11" fillId="0" borderId="15" xfId="0" applyNumberFormat="1" applyFont="1" applyFill="1" applyBorder="1" applyAlignment="1">
      <alignment horizontal="center" wrapText="1"/>
    </xf>
    <xf numFmtId="49" fontId="11" fillId="0" borderId="15" xfId="0" applyNumberFormat="1" applyFont="1" applyFill="1" applyBorder="1" applyAlignment="1">
      <alignment horizontal="center"/>
    </xf>
    <xf numFmtId="49" fontId="9" fillId="0" borderId="16" xfId="0" applyNumberFormat="1" applyFont="1" applyFill="1" applyBorder="1" applyAlignment="1">
      <alignment horizontal="center" wrapText="1"/>
    </xf>
    <xf numFmtId="49" fontId="9" fillId="0" borderId="16" xfId="0" applyNumberFormat="1" applyFont="1" applyFill="1" applyBorder="1" applyAlignment="1">
      <alignment horizontal="center"/>
    </xf>
    <xf numFmtId="49" fontId="11" fillId="0" borderId="13" xfId="0" applyNumberFormat="1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/>
    </xf>
    <xf numFmtId="49" fontId="9" fillId="0" borderId="17" xfId="0" applyNumberFormat="1" applyFont="1" applyFill="1" applyBorder="1" applyAlignment="1">
      <alignment horizontal="center"/>
    </xf>
    <xf numFmtId="49" fontId="11" fillId="0" borderId="18" xfId="0" applyNumberFormat="1" applyFont="1" applyFill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/>
    </xf>
    <xf numFmtId="49" fontId="11" fillId="0" borderId="16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49" fontId="9" fillId="0" borderId="18" xfId="0" applyNumberFormat="1" applyFont="1" applyFill="1" applyBorder="1" applyAlignment="1">
      <alignment horizontal="center" wrapText="1"/>
    </xf>
    <xf numFmtId="49" fontId="9" fillId="0" borderId="18" xfId="0" applyNumberFormat="1" applyFont="1" applyFill="1" applyBorder="1" applyAlignment="1">
      <alignment horizontal="center"/>
    </xf>
    <xf numFmtId="49" fontId="9" fillId="0" borderId="20" xfId="0" applyNumberFormat="1" applyFont="1" applyFill="1" applyBorder="1" applyAlignment="1">
      <alignment horizontal="center" wrapText="1"/>
    </xf>
    <xf numFmtId="49" fontId="11" fillId="0" borderId="20" xfId="0" applyNumberFormat="1" applyFont="1" applyFill="1" applyBorder="1" applyAlignment="1">
      <alignment horizontal="center"/>
    </xf>
    <xf numFmtId="49" fontId="9" fillId="0" borderId="17" xfId="0" applyNumberFormat="1" applyFont="1" applyFill="1" applyBorder="1" applyAlignment="1">
      <alignment horizontal="center" wrapText="1"/>
    </xf>
    <xf numFmtId="49" fontId="9" fillId="0" borderId="20" xfId="0" applyNumberFormat="1" applyFont="1" applyFill="1" applyBorder="1" applyAlignment="1">
      <alignment horizontal="center"/>
    </xf>
    <xf numFmtId="49" fontId="9" fillId="0" borderId="21" xfId="0" applyNumberFormat="1" applyFont="1" applyFill="1" applyBorder="1" applyAlignment="1">
      <alignment vertical="center"/>
    </xf>
    <xf numFmtId="49" fontId="9" fillId="0" borderId="22" xfId="0" applyNumberFormat="1" applyFont="1" applyFill="1" applyBorder="1" applyAlignment="1">
      <alignment horizontal="center" wrapText="1"/>
    </xf>
    <xf numFmtId="49" fontId="9" fillId="0" borderId="22" xfId="0" applyNumberFormat="1" applyFont="1" applyFill="1" applyBorder="1" applyAlignment="1">
      <alignment horizontal="center"/>
    </xf>
    <xf numFmtId="49" fontId="11" fillId="0" borderId="22" xfId="0" applyNumberFormat="1" applyFont="1" applyFill="1" applyBorder="1" applyAlignment="1">
      <alignment horizontal="center"/>
    </xf>
    <xf numFmtId="49" fontId="9" fillId="0" borderId="23" xfId="0" applyNumberFormat="1" applyFont="1" applyFill="1" applyBorder="1" applyAlignment="1">
      <alignment horizontal="center" wrapText="1"/>
    </xf>
    <xf numFmtId="49" fontId="9" fillId="0" borderId="23" xfId="0" applyNumberFormat="1" applyFont="1" applyFill="1" applyBorder="1" applyAlignment="1">
      <alignment horizontal="center"/>
    </xf>
    <xf numFmtId="180" fontId="9" fillId="0" borderId="24" xfId="0" applyNumberFormat="1" applyFont="1" applyFill="1" applyBorder="1" applyAlignment="1">
      <alignment horizontal="right" wrapText="1"/>
    </xf>
    <xf numFmtId="180" fontId="9" fillId="0" borderId="25" xfId="0" applyNumberFormat="1" applyFont="1" applyFill="1" applyBorder="1" applyAlignment="1">
      <alignment horizontal="right" wrapText="1"/>
    </xf>
    <xf numFmtId="180" fontId="9" fillId="0" borderId="26" xfId="0" applyNumberFormat="1" applyFont="1" applyFill="1" applyBorder="1" applyAlignment="1">
      <alignment horizontal="right" wrapText="1"/>
    </xf>
    <xf numFmtId="180" fontId="9" fillId="0" borderId="27" xfId="0" applyNumberFormat="1" applyFont="1" applyFill="1" applyBorder="1" applyAlignment="1">
      <alignment horizontal="right" wrapText="1"/>
    </xf>
    <xf numFmtId="180" fontId="9" fillId="0" borderId="28" xfId="0" applyNumberFormat="1" applyFont="1" applyFill="1" applyBorder="1" applyAlignment="1">
      <alignment horizontal="right" wrapText="1"/>
    </xf>
    <xf numFmtId="180" fontId="9" fillId="0" borderId="29" xfId="0" applyNumberFormat="1" applyFont="1" applyFill="1" applyBorder="1" applyAlignment="1">
      <alignment horizontal="right" wrapText="1"/>
    </xf>
    <xf numFmtId="180" fontId="9" fillId="0" borderId="30" xfId="0" applyNumberFormat="1" applyFont="1" applyFill="1" applyBorder="1" applyAlignment="1">
      <alignment horizontal="right" wrapText="1"/>
    </xf>
    <xf numFmtId="180" fontId="11" fillId="0" borderId="31" xfId="0" applyNumberFormat="1" applyFont="1" applyFill="1" applyBorder="1" applyAlignment="1">
      <alignment horizontal="right" wrapText="1"/>
    </xf>
    <xf numFmtId="180" fontId="9" fillId="0" borderId="32" xfId="0" applyNumberFormat="1" applyFont="1" applyFill="1" applyBorder="1" applyAlignment="1">
      <alignment horizontal="right" wrapText="1"/>
    </xf>
    <xf numFmtId="180" fontId="9" fillId="0" borderId="29" xfId="0" applyNumberFormat="1" applyFont="1" applyFill="1" applyBorder="1" applyAlignment="1">
      <alignment horizontal="right"/>
    </xf>
    <xf numFmtId="180" fontId="9" fillId="0" borderId="27" xfId="0" applyNumberFormat="1" applyFont="1" applyFill="1" applyBorder="1" applyAlignment="1">
      <alignment horizontal="right"/>
    </xf>
    <xf numFmtId="180" fontId="9" fillId="0" borderId="33" xfId="0" applyNumberFormat="1" applyFont="1" applyFill="1" applyBorder="1" applyAlignment="1">
      <alignment horizontal="right" wrapText="1"/>
    </xf>
    <xf numFmtId="180" fontId="9" fillId="0" borderId="34" xfId="0" applyNumberFormat="1" applyFont="1" applyFill="1" applyBorder="1" applyAlignment="1">
      <alignment horizontal="right" wrapText="1"/>
    </xf>
    <xf numFmtId="180" fontId="9" fillId="0" borderId="30" xfId="0" applyNumberFormat="1" applyFont="1" applyFill="1" applyBorder="1" applyAlignment="1">
      <alignment horizontal="right"/>
    </xf>
    <xf numFmtId="180" fontId="9" fillId="0" borderId="35" xfId="0" applyNumberFormat="1" applyFont="1" applyFill="1" applyBorder="1" applyAlignment="1">
      <alignment horizontal="right"/>
    </xf>
    <xf numFmtId="0" fontId="12" fillId="0" borderId="0" xfId="0" applyFont="1" applyAlignment="1">
      <alignment horizontal="center"/>
    </xf>
    <xf numFmtId="0" fontId="11" fillId="0" borderId="36" xfId="0" applyFont="1" applyFill="1" applyBorder="1" applyAlignment="1">
      <alignment horizontal="left" vertical="center" wrapText="1"/>
    </xf>
    <xf numFmtId="180" fontId="11" fillId="0" borderId="37" xfId="0" applyNumberFormat="1" applyFont="1" applyFill="1" applyBorder="1" applyAlignment="1">
      <alignment horizontal="right"/>
    </xf>
    <xf numFmtId="0" fontId="11" fillId="0" borderId="38" xfId="0" applyFont="1" applyFill="1" applyBorder="1" applyAlignment="1">
      <alignment horizontal="left" vertical="center" wrapText="1"/>
    </xf>
    <xf numFmtId="180" fontId="9" fillId="0" borderId="39" xfId="0" applyNumberFormat="1" applyFont="1" applyFill="1" applyBorder="1" applyAlignment="1">
      <alignment horizontal="right" wrapText="1"/>
    </xf>
    <xf numFmtId="49" fontId="9" fillId="0" borderId="40" xfId="0" applyNumberFormat="1" applyFont="1" applyFill="1" applyBorder="1" applyAlignment="1">
      <alignment horizontal="center" wrapText="1"/>
    </xf>
    <xf numFmtId="49" fontId="9" fillId="0" borderId="40" xfId="0" applyNumberFormat="1" applyFont="1" applyFill="1" applyBorder="1" applyAlignment="1">
      <alignment horizontal="center"/>
    </xf>
    <xf numFmtId="180" fontId="9" fillId="0" borderId="41" xfId="0" applyNumberFormat="1" applyFont="1" applyFill="1" applyBorder="1" applyAlignment="1">
      <alignment horizontal="right" wrapText="1"/>
    </xf>
    <xf numFmtId="0" fontId="9" fillId="0" borderId="42" xfId="0" applyFont="1" applyFill="1" applyBorder="1" applyAlignment="1">
      <alignment horizontal="left" vertical="center" wrapText="1"/>
    </xf>
    <xf numFmtId="49" fontId="11" fillId="0" borderId="40" xfId="0" applyNumberFormat="1" applyFont="1" applyFill="1" applyBorder="1" applyAlignment="1">
      <alignment horizontal="center"/>
    </xf>
    <xf numFmtId="0" fontId="9" fillId="0" borderId="43" xfId="0" applyFont="1" applyFill="1" applyBorder="1" applyAlignment="1">
      <alignment horizontal="left" vertical="center" wrapText="1"/>
    </xf>
    <xf numFmtId="180" fontId="9" fillId="0" borderId="44" xfId="0" applyNumberFormat="1" applyFont="1" applyFill="1" applyBorder="1" applyAlignment="1">
      <alignment horizontal="right" wrapText="1"/>
    </xf>
    <xf numFmtId="0" fontId="0" fillId="0" borderId="21" xfId="0" applyBorder="1" applyAlignment="1">
      <alignment/>
    </xf>
    <xf numFmtId="0" fontId="9" fillId="0" borderId="36" xfId="0" applyFont="1" applyFill="1" applyBorder="1" applyAlignment="1">
      <alignment horizontal="left" vertical="center" wrapText="1"/>
    </xf>
    <xf numFmtId="180" fontId="11" fillId="0" borderId="28" xfId="0" applyNumberFormat="1" applyFont="1" applyFill="1" applyBorder="1" applyAlignment="1">
      <alignment horizontal="right" wrapText="1"/>
    </xf>
    <xf numFmtId="180" fontId="9" fillId="0" borderId="37" xfId="0" applyNumberFormat="1" applyFont="1" applyFill="1" applyBorder="1" applyAlignment="1">
      <alignment horizontal="right" wrapText="1"/>
    </xf>
    <xf numFmtId="0" fontId="9" fillId="0" borderId="45" xfId="0" applyFont="1" applyFill="1" applyBorder="1" applyAlignment="1">
      <alignment horizontal="left" vertical="center" wrapText="1"/>
    </xf>
    <xf numFmtId="49" fontId="9" fillId="0" borderId="46" xfId="0" applyNumberFormat="1" applyFont="1" applyFill="1" applyBorder="1" applyAlignment="1">
      <alignment horizontal="center" wrapText="1"/>
    </xf>
    <xf numFmtId="49" fontId="9" fillId="0" borderId="46" xfId="0" applyNumberFormat="1" applyFont="1" applyFill="1" applyBorder="1" applyAlignment="1">
      <alignment horizontal="center"/>
    </xf>
    <xf numFmtId="49" fontId="11" fillId="0" borderId="46" xfId="0" applyNumberFormat="1" applyFont="1" applyFill="1" applyBorder="1" applyAlignment="1">
      <alignment horizontal="center"/>
    </xf>
    <xf numFmtId="180" fontId="9" fillId="0" borderId="47" xfId="0" applyNumberFormat="1" applyFont="1" applyFill="1" applyBorder="1" applyAlignment="1">
      <alignment horizontal="right"/>
    </xf>
    <xf numFmtId="180" fontId="11" fillId="0" borderId="31" xfId="0" applyNumberFormat="1" applyFont="1" applyFill="1" applyBorder="1" applyAlignment="1">
      <alignment horizontal="right"/>
    </xf>
    <xf numFmtId="0" fontId="9" fillId="0" borderId="48" xfId="0" applyFont="1" applyFill="1" applyBorder="1" applyAlignment="1">
      <alignment horizontal="left" vertical="center" wrapText="1"/>
    </xf>
    <xf numFmtId="180" fontId="9" fillId="0" borderId="49" xfId="0" applyNumberFormat="1" applyFont="1" applyFill="1" applyBorder="1" applyAlignment="1">
      <alignment horizontal="right" wrapText="1"/>
    </xf>
    <xf numFmtId="0" fontId="9" fillId="0" borderId="50" xfId="0" applyFont="1" applyFill="1" applyBorder="1" applyAlignment="1">
      <alignment horizontal="left" vertical="center" wrapText="1"/>
    </xf>
    <xf numFmtId="180" fontId="9" fillId="0" borderId="51" xfId="0" applyNumberFormat="1" applyFont="1" applyFill="1" applyBorder="1" applyAlignment="1">
      <alignment horizontal="right" wrapText="1"/>
    </xf>
    <xf numFmtId="180" fontId="9" fillId="0" borderId="47" xfId="0" applyNumberFormat="1" applyFont="1" applyFill="1" applyBorder="1" applyAlignment="1">
      <alignment horizontal="right" wrapText="1"/>
    </xf>
    <xf numFmtId="0" fontId="9" fillId="0" borderId="52" xfId="0" applyFont="1" applyFill="1" applyBorder="1" applyAlignment="1">
      <alignment horizontal="left" vertical="center" wrapText="1"/>
    </xf>
    <xf numFmtId="49" fontId="9" fillId="0" borderId="53" xfId="0" applyNumberFormat="1" applyFont="1" applyFill="1" applyBorder="1" applyAlignment="1">
      <alignment horizontal="center" wrapText="1"/>
    </xf>
    <xf numFmtId="49" fontId="9" fillId="0" borderId="53" xfId="0" applyNumberFormat="1" applyFont="1" applyFill="1" applyBorder="1" applyAlignment="1">
      <alignment horizontal="center"/>
    </xf>
    <xf numFmtId="180" fontId="9" fillId="0" borderId="54" xfId="0" applyNumberFormat="1" applyFont="1" applyFill="1" applyBorder="1" applyAlignment="1">
      <alignment horizontal="right" wrapText="1"/>
    </xf>
    <xf numFmtId="181" fontId="9" fillId="0" borderId="13" xfId="0" applyNumberFormat="1" applyFont="1" applyFill="1" applyBorder="1" applyAlignment="1">
      <alignment horizontal="right" wrapText="1"/>
    </xf>
    <xf numFmtId="0" fontId="9" fillId="0" borderId="22" xfId="0" applyFont="1" applyFill="1" applyBorder="1" applyAlignment="1">
      <alignment horizontal="center"/>
    </xf>
    <xf numFmtId="0" fontId="0" fillId="0" borderId="22" xfId="0" applyFill="1" applyBorder="1" applyAlignment="1">
      <alignment/>
    </xf>
    <xf numFmtId="180" fontId="9" fillId="0" borderId="44" xfId="0" applyNumberFormat="1" applyFont="1" applyFill="1" applyBorder="1" applyAlignment="1">
      <alignment horizontal="right"/>
    </xf>
    <xf numFmtId="49" fontId="9" fillId="0" borderId="55" xfId="0" applyNumberFormat="1" applyFont="1" applyFill="1" applyBorder="1" applyAlignment="1">
      <alignment horizontal="center" wrapText="1"/>
    </xf>
    <xf numFmtId="180" fontId="11" fillId="0" borderId="56" xfId="0" applyNumberFormat="1" applyFont="1" applyFill="1" applyBorder="1" applyAlignment="1">
      <alignment horizontal="right"/>
    </xf>
    <xf numFmtId="180" fontId="11" fillId="0" borderId="57" xfId="0" applyNumberFormat="1" applyFont="1" applyFill="1" applyBorder="1" applyAlignment="1">
      <alignment horizontal="right"/>
    </xf>
    <xf numFmtId="0" fontId="11" fillId="0" borderId="58" xfId="0" applyFont="1" applyFill="1" applyBorder="1" applyAlignment="1">
      <alignment horizontal="left" vertical="center" wrapText="1"/>
    </xf>
    <xf numFmtId="0" fontId="9" fillId="0" borderId="59" xfId="0" applyFont="1" applyFill="1" applyBorder="1" applyAlignment="1">
      <alignment horizontal="left" vertical="center" wrapText="1"/>
    </xf>
    <xf numFmtId="180" fontId="9" fillId="0" borderId="60" xfId="0" applyNumberFormat="1" applyFont="1" applyFill="1" applyBorder="1" applyAlignment="1">
      <alignment horizontal="right" wrapText="1"/>
    </xf>
    <xf numFmtId="0" fontId="9" fillId="0" borderId="61" xfId="0" applyFont="1" applyFill="1" applyBorder="1" applyAlignment="1">
      <alignment horizontal="left" vertical="center" wrapText="1"/>
    </xf>
    <xf numFmtId="180" fontId="9" fillId="0" borderId="34" xfId="0" applyNumberFormat="1" applyFont="1" applyFill="1" applyBorder="1" applyAlignment="1">
      <alignment horizontal="right"/>
    </xf>
    <xf numFmtId="180" fontId="9" fillId="0" borderId="39" xfId="0" applyNumberFormat="1" applyFont="1" applyFill="1" applyBorder="1" applyAlignment="1">
      <alignment horizontal="right"/>
    </xf>
    <xf numFmtId="0" fontId="11" fillId="0" borderId="62" xfId="0" applyFont="1" applyFill="1" applyBorder="1" applyAlignment="1">
      <alignment horizontal="left" vertical="center" wrapText="1"/>
    </xf>
    <xf numFmtId="49" fontId="11" fillId="0" borderId="63" xfId="0" applyNumberFormat="1" applyFont="1" applyFill="1" applyBorder="1" applyAlignment="1">
      <alignment horizontal="center"/>
    </xf>
    <xf numFmtId="0" fontId="11" fillId="0" borderId="64" xfId="0" applyFont="1" applyFill="1" applyBorder="1" applyAlignment="1">
      <alignment horizontal="left" vertical="center" wrapText="1"/>
    </xf>
    <xf numFmtId="180" fontId="11" fillId="0" borderId="65" xfId="0" applyNumberFormat="1" applyFont="1" applyFill="1" applyBorder="1" applyAlignment="1">
      <alignment horizontal="right"/>
    </xf>
    <xf numFmtId="0" fontId="9" fillId="0" borderId="42" xfId="0" applyNumberFormat="1" applyFont="1" applyFill="1" applyBorder="1" applyAlignment="1">
      <alignment horizontal="left" wrapText="1"/>
    </xf>
    <xf numFmtId="0" fontId="9" fillId="0" borderId="61" xfId="0" applyNumberFormat="1" applyFont="1" applyFill="1" applyBorder="1" applyAlignment="1">
      <alignment horizontal="left" wrapText="1"/>
    </xf>
    <xf numFmtId="0" fontId="9" fillId="0" borderId="43" xfId="0" applyNumberFormat="1" applyFont="1" applyFill="1" applyBorder="1" applyAlignment="1">
      <alignment horizontal="left" wrapText="1"/>
    </xf>
    <xf numFmtId="49" fontId="11" fillId="0" borderId="17" xfId="0" applyNumberFormat="1" applyFont="1" applyFill="1" applyBorder="1" applyAlignment="1">
      <alignment horizontal="center" wrapText="1"/>
    </xf>
    <xf numFmtId="49" fontId="11" fillId="0" borderId="38" xfId="0" applyNumberFormat="1" applyFont="1" applyFill="1" applyBorder="1" applyAlignment="1">
      <alignment horizontal="left" wrapText="1"/>
    </xf>
    <xf numFmtId="49" fontId="11" fillId="0" borderId="43" xfId="0" applyNumberFormat="1" applyFont="1" applyFill="1" applyBorder="1" applyAlignment="1">
      <alignment horizontal="left" wrapText="1"/>
    </xf>
    <xf numFmtId="49" fontId="11" fillId="0" borderId="20" xfId="0" applyNumberFormat="1" applyFont="1" applyFill="1" applyBorder="1" applyAlignment="1">
      <alignment horizontal="center" wrapText="1"/>
    </xf>
    <xf numFmtId="49" fontId="11" fillId="0" borderId="58" xfId="0" applyNumberFormat="1" applyFont="1" applyFill="1" applyBorder="1" applyAlignment="1">
      <alignment horizontal="left" wrapText="1"/>
    </xf>
    <xf numFmtId="49" fontId="11" fillId="0" borderId="18" xfId="0" applyNumberFormat="1" applyFont="1" applyFill="1" applyBorder="1" applyAlignment="1">
      <alignment horizontal="center" wrapText="1"/>
    </xf>
    <xf numFmtId="49" fontId="11" fillId="0" borderId="66" xfId="0" applyNumberFormat="1" applyFont="1" applyFill="1" applyBorder="1" applyAlignment="1">
      <alignment horizontal="center"/>
    </xf>
    <xf numFmtId="180" fontId="11" fillId="0" borderId="27" xfId="0" applyNumberFormat="1" applyFont="1" applyFill="1" applyBorder="1" applyAlignment="1">
      <alignment horizontal="right" wrapText="1"/>
    </xf>
    <xf numFmtId="180" fontId="11" fillId="0" borderId="67" xfId="0" applyNumberFormat="1" applyFont="1" applyFill="1" applyBorder="1" applyAlignment="1">
      <alignment horizontal="right" wrapText="1"/>
    </xf>
    <xf numFmtId="0" fontId="11" fillId="0" borderId="68" xfId="0" applyFont="1" applyFill="1" applyBorder="1" applyAlignment="1">
      <alignment horizontal="left" vertical="center" wrapText="1"/>
    </xf>
    <xf numFmtId="49" fontId="11" fillId="0" borderId="69" xfId="0" applyNumberFormat="1" applyFont="1" applyFill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 wrapText="1"/>
    </xf>
    <xf numFmtId="180" fontId="9" fillId="0" borderId="70" xfId="0" applyNumberFormat="1" applyFont="1" applyFill="1" applyBorder="1" applyAlignment="1">
      <alignment horizontal="right" wrapText="1"/>
    </xf>
    <xf numFmtId="49" fontId="9" fillId="0" borderId="71" xfId="53" applyNumberFormat="1" applyFont="1" applyFill="1" applyBorder="1" applyAlignment="1" applyProtection="1">
      <alignment horizontal="center" vertical="center" wrapText="1"/>
      <protection/>
    </xf>
    <xf numFmtId="0" fontId="9" fillId="0" borderId="72" xfId="0" applyFont="1" applyFill="1" applyBorder="1" applyAlignment="1">
      <alignment horizontal="left" vertical="center" wrapText="1"/>
    </xf>
    <xf numFmtId="49" fontId="11" fillId="0" borderId="36" xfId="0" applyNumberFormat="1" applyFont="1" applyFill="1" applyBorder="1" applyAlignment="1">
      <alignment horizontal="left" wrapText="1"/>
    </xf>
    <xf numFmtId="0" fontId="9" fillId="0" borderId="73" xfId="0" applyFont="1" applyFill="1" applyBorder="1" applyAlignment="1">
      <alignment horizontal="left" vertical="center" wrapText="1"/>
    </xf>
    <xf numFmtId="0" fontId="11" fillId="0" borderId="61" xfId="0" applyFont="1" applyFill="1" applyBorder="1" applyAlignment="1">
      <alignment horizontal="left" vertical="center" wrapText="1"/>
    </xf>
    <xf numFmtId="0" fontId="9" fillId="0" borderId="74" xfId="0" applyFont="1" applyFill="1" applyBorder="1" applyAlignment="1">
      <alignment horizontal="left" vertical="center" wrapText="1"/>
    </xf>
    <xf numFmtId="0" fontId="9" fillId="0" borderId="75" xfId="0" applyFont="1" applyFill="1" applyBorder="1" applyAlignment="1">
      <alignment horizontal="left" vertical="center" wrapText="1"/>
    </xf>
    <xf numFmtId="0" fontId="9" fillId="0" borderId="48" xfId="0" applyFont="1" applyFill="1" applyBorder="1" applyAlignment="1">
      <alignment wrapText="1"/>
    </xf>
    <xf numFmtId="180" fontId="11" fillId="0" borderId="76" xfId="0" applyNumberFormat="1" applyFont="1" applyFill="1" applyBorder="1" applyAlignment="1">
      <alignment horizontal="right"/>
    </xf>
    <xf numFmtId="49" fontId="11" fillId="0" borderId="69" xfId="0" applyNumberFormat="1" applyFont="1" applyFill="1" applyBorder="1" applyAlignment="1">
      <alignment horizontal="center" wrapText="1"/>
    </xf>
    <xf numFmtId="180" fontId="11" fillId="0" borderId="76" xfId="0" applyNumberFormat="1" applyFont="1" applyFill="1" applyBorder="1" applyAlignment="1">
      <alignment horizontal="right" wrapText="1"/>
    </xf>
    <xf numFmtId="0" fontId="9" fillId="0" borderId="42" xfId="0" applyNumberFormat="1" applyFont="1" applyFill="1" applyBorder="1" applyAlignment="1">
      <alignment horizontal="left" vertical="center" wrapText="1"/>
    </xf>
    <xf numFmtId="180" fontId="11" fillId="0" borderId="34" xfId="0" applyNumberFormat="1" applyFont="1" applyFill="1" applyBorder="1" applyAlignment="1">
      <alignment horizontal="right" wrapText="1"/>
    </xf>
    <xf numFmtId="180" fontId="11" fillId="0" borderId="77" xfId="0" applyNumberFormat="1" applyFont="1" applyFill="1" applyBorder="1" applyAlignment="1">
      <alignment horizontal="right" wrapText="1"/>
    </xf>
    <xf numFmtId="180" fontId="11" fillId="0" borderId="57" xfId="0" applyNumberFormat="1" applyFont="1" applyFill="1" applyBorder="1" applyAlignment="1">
      <alignment horizontal="right" wrapText="1"/>
    </xf>
    <xf numFmtId="180" fontId="11" fillId="0" borderId="67" xfId="0" applyNumberFormat="1" applyFont="1" applyFill="1" applyBorder="1" applyAlignment="1">
      <alignment horizontal="right"/>
    </xf>
    <xf numFmtId="180" fontId="11" fillId="0" borderId="44" xfId="0" applyNumberFormat="1" applyFont="1" applyFill="1" applyBorder="1" applyAlignment="1">
      <alignment horizontal="right" wrapText="1"/>
    </xf>
    <xf numFmtId="180" fontId="11" fillId="0" borderId="78" xfId="0" applyNumberFormat="1" applyFont="1" applyFill="1" applyBorder="1" applyAlignment="1">
      <alignment horizontal="right"/>
    </xf>
    <xf numFmtId="0" fontId="11" fillId="0" borderId="43" xfId="0" applyFont="1" applyFill="1" applyBorder="1" applyAlignment="1">
      <alignment horizontal="left" vertical="center" wrapText="1"/>
    </xf>
    <xf numFmtId="180" fontId="9" fillId="0" borderId="37" xfId="0" applyNumberFormat="1" applyFont="1" applyFill="1" applyBorder="1" applyAlignment="1">
      <alignment horizontal="right"/>
    </xf>
    <xf numFmtId="180" fontId="0" fillId="0" borderId="0" xfId="0" applyNumberFormat="1" applyFill="1" applyAlignment="1">
      <alignment/>
    </xf>
    <xf numFmtId="180" fontId="11" fillId="0" borderId="27" xfId="0" applyNumberFormat="1" applyFont="1" applyFill="1" applyBorder="1" applyAlignment="1">
      <alignment horizontal="right"/>
    </xf>
    <xf numFmtId="49" fontId="9" fillId="19" borderId="16" xfId="0" applyNumberFormat="1" applyFont="1" applyFill="1" applyBorder="1" applyAlignment="1">
      <alignment horizontal="center" wrapText="1"/>
    </xf>
    <xf numFmtId="180" fontId="11" fillId="0" borderId="34" xfId="0" applyNumberFormat="1" applyFont="1" applyFill="1" applyBorder="1" applyAlignment="1">
      <alignment horizontal="right"/>
    </xf>
    <xf numFmtId="49" fontId="9" fillId="19" borderId="20" xfId="0" applyNumberFormat="1" applyFont="1" applyFill="1" applyBorder="1" applyAlignment="1">
      <alignment horizontal="center" wrapText="1"/>
    </xf>
    <xf numFmtId="49" fontId="9" fillId="19" borderId="20" xfId="0" applyNumberFormat="1" applyFont="1" applyFill="1" applyBorder="1" applyAlignment="1">
      <alignment horizontal="center"/>
    </xf>
    <xf numFmtId="49" fontId="11" fillId="19" borderId="18" xfId="0" applyNumberFormat="1" applyFont="1" applyFill="1" applyBorder="1" applyAlignment="1">
      <alignment horizontal="center"/>
    </xf>
    <xf numFmtId="0" fontId="9" fillId="19" borderId="42" xfId="0" applyFont="1" applyFill="1" applyBorder="1" applyAlignment="1">
      <alignment horizontal="left" vertical="center" wrapText="1"/>
    </xf>
    <xf numFmtId="49" fontId="9" fillId="19" borderId="16" xfId="0" applyNumberFormat="1" applyFont="1" applyFill="1" applyBorder="1" applyAlignment="1">
      <alignment horizontal="center"/>
    </xf>
    <xf numFmtId="49" fontId="11" fillId="19" borderId="16" xfId="0" applyNumberFormat="1" applyFont="1" applyFill="1" applyBorder="1" applyAlignment="1">
      <alignment horizontal="center"/>
    </xf>
    <xf numFmtId="180" fontId="9" fillId="19" borderId="30" xfId="0" applyNumberFormat="1" applyFont="1" applyFill="1" applyBorder="1" applyAlignment="1">
      <alignment horizontal="right" wrapText="1"/>
    </xf>
    <xf numFmtId="180" fontId="9" fillId="19" borderId="29" xfId="0" applyNumberFormat="1" applyFont="1" applyFill="1" applyBorder="1" applyAlignment="1">
      <alignment horizontal="right" wrapText="1"/>
    </xf>
    <xf numFmtId="0" fontId="9" fillId="19" borderId="43" xfId="0" applyFont="1" applyFill="1" applyBorder="1" applyAlignment="1">
      <alignment horizontal="left" vertical="center" wrapText="1"/>
    </xf>
    <xf numFmtId="180" fontId="9" fillId="19" borderId="28" xfId="0" applyNumberFormat="1" applyFont="1" applyFill="1" applyBorder="1" applyAlignment="1">
      <alignment horizontal="right" wrapText="1"/>
    </xf>
    <xf numFmtId="49" fontId="9" fillId="19" borderId="18" xfId="0" applyNumberFormat="1" applyFont="1" applyFill="1" applyBorder="1" applyAlignment="1">
      <alignment horizontal="center" wrapText="1"/>
    </xf>
    <xf numFmtId="49" fontId="9" fillId="19" borderId="18" xfId="0" applyNumberFormat="1" applyFont="1" applyFill="1" applyBorder="1" applyAlignment="1">
      <alignment horizontal="center"/>
    </xf>
    <xf numFmtId="180" fontId="9" fillId="19" borderId="27" xfId="0" applyNumberFormat="1" applyFont="1" applyFill="1" applyBorder="1" applyAlignment="1">
      <alignment horizontal="right" wrapText="1"/>
    </xf>
    <xf numFmtId="49" fontId="11" fillId="19" borderId="20" xfId="0" applyNumberFormat="1" applyFont="1" applyFill="1" applyBorder="1" applyAlignment="1">
      <alignment horizontal="center"/>
    </xf>
    <xf numFmtId="180" fontId="9" fillId="19" borderId="30" xfId="0" applyNumberFormat="1" applyFont="1" applyFill="1" applyBorder="1" applyAlignment="1">
      <alignment horizontal="right"/>
    </xf>
    <xf numFmtId="180" fontId="9" fillId="0" borderId="28" xfId="0" applyNumberFormat="1" applyFont="1" applyFill="1" applyBorder="1" applyAlignment="1">
      <alignment horizontal="right"/>
    </xf>
    <xf numFmtId="180" fontId="9" fillId="19" borderId="28" xfId="0" applyNumberFormat="1" applyFont="1" applyFill="1" applyBorder="1" applyAlignment="1">
      <alignment horizontal="right"/>
    </xf>
    <xf numFmtId="0" fontId="9" fillId="2" borderId="42" xfId="0" applyFont="1" applyFill="1" applyBorder="1" applyAlignment="1">
      <alignment horizontal="left" vertical="center" wrapText="1"/>
    </xf>
    <xf numFmtId="49" fontId="9" fillId="2" borderId="16" xfId="0" applyNumberFormat="1" applyFont="1" applyFill="1" applyBorder="1" applyAlignment="1">
      <alignment horizontal="center" wrapText="1"/>
    </xf>
    <xf numFmtId="49" fontId="9" fillId="2" borderId="16" xfId="0" applyNumberFormat="1" applyFont="1" applyFill="1" applyBorder="1" applyAlignment="1">
      <alignment horizontal="center"/>
    </xf>
    <xf numFmtId="180" fontId="9" fillId="2" borderId="30" xfId="0" applyNumberFormat="1" applyFont="1" applyFill="1" applyBorder="1" applyAlignment="1">
      <alignment horizontal="right" wrapText="1"/>
    </xf>
    <xf numFmtId="0" fontId="11" fillId="0" borderId="42" xfId="0" applyFont="1" applyFill="1" applyBorder="1" applyAlignment="1">
      <alignment horizontal="left" vertical="center" wrapText="1"/>
    </xf>
    <xf numFmtId="180" fontId="11" fillId="0" borderId="29" xfId="0" applyNumberFormat="1" applyFont="1" applyFill="1" applyBorder="1" applyAlignment="1">
      <alignment horizontal="right" wrapText="1"/>
    </xf>
    <xf numFmtId="49" fontId="9" fillId="0" borderId="55" xfId="0" applyNumberFormat="1" applyFont="1" applyFill="1" applyBorder="1" applyAlignment="1">
      <alignment horizontal="center"/>
    </xf>
    <xf numFmtId="49" fontId="11" fillId="0" borderId="55" xfId="0" applyNumberFormat="1" applyFont="1" applyFill="1" applyBorder="1" applyAlignment="1">
      <alignment horizontal="center"/>
    </xf>
    <xf numFmtId="180" fontId="9" fillId="0" borderId="31" xfId="0" applyNumberFormat="1" applyFont="1" applyFill="1" applyBorder="1" applyAlignment="1">
      <alignment horizontal="right" wrapText="1"/>
    </xf>
    <xf numFmtId="180" fontId="9" fillId="19" borderId="29" xfId="0" applyNumberFormat="1" applyFont="1" applyFill="1" applyBorder="1" applyAlignment="1">
      <alignment horizontal="right"/>
    </xf>
    <xf numFmtId="0" fontId="9" fillId="0" borderId="43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/>
    </xf>
    <xf numFmtId="49" fontId="9" fillId="2" borderId="17" xfId="0" applyNumberFormat="1" applyFont="1" applyFill="1" applyBorder="1" applyAlignment="1">
      <alignment horizontal="center" wrapText="1"/>
    </xf>
    <xf numFmtId="49" fontId="11" fillId="2" borderId="15" xfId="0" applyNumberFormat="1" applyFont="1" applyFill="1" applyBorder="1" applyAlignment="1">
      <alignment horizontal="center"/>
    </xf>
    <xf numFmtId="0" fontId="9" fillId="2" borderId="43" xfId="0" applyNumberFormat="1" applyFont="1" applyFill="1" applyBorder="1" applyAlignment="1">
      <alignment horizontal="left" wrapText="1"/>
    </xf>
    <xf numFmtId="49" fontId="11" fillId="2" borderId="38" xfId="0" applyNumberFormat="1" applyFont="1" applyFill="1" applyBorder="1" applyAlignment="1">
      <alignment horizontal="left" wrapText="1"/>
    </xf>
    <xf numFmtId="49" fontId="11" fillId="0" borderId="64" xfId="0" applyNumberFormat="1" applyFont="1" applyFill="1" applyBorder="1" applyAlignment="1">
      <alignment horizontal="left" wrapText="1"/>
    </xf>
    <xf numFmtId="180" fontId="11" fillId="0" borderId="65" xfId="0" applyNumberFormat="1" applyFont="1" applyFill="1" applyBorder="1" applyAlignment="1">
      <alignment horizontal="right" wrapText="1"/>
    </xf>
    <xf numFmtId="0" fontId="17" fillId="0" borderId="0" xfId="0" applyFont="1" applyFill="1" applyAlignment="1">
      <alignment/>
    </xf>
    <xf numFmtId="180" fontId="11" fillId="0" borderId="79" xfId="0" applyNumberFormat="1" applyFont="1" applyFill="1" applyBorder="1" applyAlignment="1">
      <alignment horizontal="right" wrapText="1"/>
    </xf>
    <xf numFmtId="49" fontId="11" fillId="0" borderId="0" xfId="0" applyNumberFormat="1" applyFont="1" applyFill="1" applyBorder="1" applyAlignment="1">
      <alignment horizontal="center"/>
    </xf>
    <xf numFmtId="49" fontId="11" fillId="2" borderId="64" xfId="0" applyNumberFormat="1" applyFont="1" applyFill="1" applyBorder="1" applyAlignment="1">
      <alignment horizontal="left" wrapText="1"/>
    </xf>
    <xf numFmtId="49" fontId="11" fillId="0" borderId="16" xfId="0" applyNumberFormat="1" applyFont="1" applyFill="1" applyBorder="1" applyAlignment="1">
      <alignment horizontal="center" wrapText="1"/>
    </xf>
    <xf numFmtId="180" fontId="11" fillId="0" borderId="29" xfId="0" applyNumberFormat="1" applyFont="1" applyFill="1" applyBorder="1" applyAlignment="1">
      <alignment horizontal="right"/>
    </xf>
    <xf numFmtId="0" fontId="0" fillId="0" borderId="80" xfId="0" applyBorder="1" applyAlignment="1">
      <alignment/>
    </xf>
    <xf numFmtId="0" fontId="18" fillId="0" borderId="36" xfId="0" applyFont="1" applyBorder="1" applyAlignment="1">
      <alignment wrapText="1"/>
    </xf>
    <xf numFmtId="0" fontId="9" fillId="0" borderId="81" xfId="0" applyFont="1" applyBorder="1" applyAlignment="1">
      <alignment horizontal="center"/>
    </xf>
    <xf numFmtId="0" fontId="11" fillId="0" borderId="82" xfId="0" applyFont="1" applyBorder="1" applyAlignment="1">
      <alignment horizontal="center"/>
    </xf>
    <xf numFmtId="49" fontId="9" fillId="0" borderId="80" xfId="0" applyNumberFormat="1" applyFont="1" applyFill="1" applyBorder="1" applyAlignment="1">
      <alignment vertical="center"/>
    </xf>
    <xf numFmtId="49" fontId="9" fillId="0" borderId="83" xfId="0" applyNumberFormat="1" applyFont="1" applyFill="1" applyBorder="1" applyAlignment="1">
      <alignment vertical="center"/>
    </xf>
    <xf numFmtId="0" fontId="9" fillId="20" borderId="59" xfId="0" applyFont="1" applyFill="1" applyBorder="1" applyAlignment="1">
      <alignment horizontal="left" vertical="center" wrapText="1"/>
    </xf>
    <xf numFmtId="49" fontId="9" fillId="20" borderId="18" xfId="0" applyNumberFormat="1" applyFont="1" applyFill="1" applyBorder="1" applyAlignment="1">
      <alignment horizontal="center"/>
    </xf>
    <xf numFmtId="49" fontId="11" fillId="20" borderId="13" xfId="0" applyNumberFormat="1" applyFont="1" applyFill="1" applyBorder="1" applyAlignment="1">
      <alignment horizontal="center"/>
    </xf>
    <xf numFmtId="180" fontId="9" fillId="20" borderId="60" xfId="0" applyNumberFormat="1" applyFont="1" applyFill="1" applyBorder="1" applyAlignment="1">
      <alignment horizontal="right"/>
    </xf>
    <xf numFmtId="0" fontId="9" fillId="20" borderId="42" xfId="0" applyFont="1" applyFill="1" applyBorder="1" applyAlignment="1">
      <alignment horizontal="left" vertical="center" wrapText="1"/>
    </xf>
    <xf numFmtId="49" fontId="9" fillId="20" borderId="16" xfId="0" applyNumberFormat="1" applyFont="1" applyFill="1" applyBorder="1" applyAlignment="1">
      <alignment horizontal="center" wrapText="1"/>
    </xf>
    <xf numFmtId="49" fontId="9" fillId="20" borderId="16" xfId="0" applyNumberFormat="1" applyFont="1" applyFill="1" applyBorder="1" applyAlignment="1">
      <alignment horizontal="center"/>
    </xf>
    <xf numFmtId="180" fontId="9" fillId="20" borderId="30" xfId="0" applyNumberFormat="1" applyFont="1" applyFill="1" applyBorder="1" applyAlignment="1">
      <alignment horizontal="right" wrapText="1"/>
    </xf>
    <xf numFmtId="49" fontId="9" fillId="0" borderId="15" xfId="0" applyNumberFormat="1" applyFont="1" applyFill="1" applyBorder="1" applyAlignment="1">
      <alignment horizontal="center"/>
    </xf>
    <xf numFmtId="0" fontId="14" fillId="0" borderId="0" xfId="0" applyFont="1" applyFill="1" applyAlignment="1">
      <alignment/>
    </xf>
    <xf numFmtId="49" fontId="11" fillId="0" borderId="66" xfId="0" applyNumberFormat="1" applyFont="1" applyFill="1" applyBorder="1" applyAlignment="1">
      <alignment horizontal="left"/>
    </xf>
    <xf numFmtId="0" fontId="9" fillId="0" borderId="36" xfId="0" applyNumberFormat="1" applyFont="1" applyFill="1" applyBorder="1" applyAlignment="1">
      <alignment horizontal="left" wrapText="1"/>
    </xf>
    <xf numFmtId="0" fontId="0" fillId="0" borderId="84" xfId="0" applyBorder="1" applyAlignment="1">
      <alignment/>
    </xf>
    <xf numFmtId="49" fontId="9" fillId="0" borderId="85" xfId="53" applyNumberFormat="1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>
      <alignment/>
    </xf>
    <xf numFmtId="49" fontId="9" fillId="0" borderId="86" xfId="0" applyNumberFormat="1" applyFont="1" applyFill="1" applyBorder="1" applyAlignment="1">
      <alignment horizontal="left" wrapText="1"/>
    </xf>
    <xf numFmtId="49" fontId="9" fillId="0" borderId="87" xfId="0" applyNumberFormat="1" applyFont="1" applyFill="1" applyBorder="1" applyAlignment="1">
      <alignment horizontal="left" wrapText="1"/>
    </xf>
    <xf numFmtId="49" fontId="9" fillId="0" borderId="33" xfId="0" applyNumberFormat="1" applyFont="1" applyFill="1" applyBorder="1" applyAlignment="1">
      <alignment horizontal="left" wrapText="1"/>
    </xf>
    <xf numFmtId="49" fontId="11" fillId="0" borderId="0" xfId="53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49" fontId="11" fillId="0" borderId="0" xfId="53" applyNumberFormat="1" applyFont="1" applyFill="1" applyBorder="1" applyAlignment="1" applyProtection="1">
      <alignment horizontal="center" vertical="center" wrapText="1"/>
      <protection/>
    </xf>
    <xf numFmtId="0" fontId="9" fillId="2" borderId="36" xfId="0" applyNumberFormat="1" applyFont="1" applyFill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370</xdr:row>
      <xdr:rowOff>0</xdr:rowOff>
    </xdr:from>
    <xdr:to>
      <xdr:col>9</xdr:col>
      <xdr:colOff>0</xdr:colOff>
      <xdr:row>370</xdr:row>
      <xdr:rowOff>0</xdr:rowOff>
    </xdr:to>
    <xdr:sp>
      <xdr:nvSpPr>
        <xdr:cNvPr id="1" name="2905"/>
        <xdr:cNvSpPr>
          <a:spLocks/>
        </xdr:cNvSpPr>
      </xdr:nvSpPr>
      <xdr:spPr>
        <a:xfrm>
          <a:off x="11687175" y="127844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2;&#1086;&#1080;%20&#1076;&#1086;&#1082;&#1091;&#1084;&#1077;&#1085;&#1090;&#1099;\work-otradnoe\&#1055;&#1077;&#1088;&#1077;&#1076;&#1074;&#1080;&#1078;&#1082;&#1080;\2016\&#1055;&#1077;&#1088;&#1077;&#1088;&#1072;&#1089;&#1087;&#1088;&#1077;&#1076;&#1077;&#1083;&#1077;&#1085;&#1080;&#1077;%20&#1087;&#1086;%20&#1057;&#1044;%20&#1086;&#1090;%2008.12.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0"/>
  <sheetViews>
    <sheetView showGridLines="0" tabSelected="1" view="pageBreakPreview" zoomScale="75" zoomScaleNormal="75" zoomScaleSheetLayoutView="75" zoomScalePageLayoutView="0" workbookViewId="0" topLeftCell="A1">
      <selection activeCell="B9" sqref="B9:I9"/>
    </sheetView>
  </sheetViews>
  <sheetFormatPr defaultColWidth="8.75390625" defaultRowHeight="12.75"/>
  <cols>
    <col min="1" max="1" width="5.00390625" style="0" customWidth="1"/>
    <col min="2" max="2" width="81.875" style="0" customWidth="1"/>
    <col min="3" max="4" width="7.375" style="0" customWidth="1"/>
    <col min="5" max="5" width="7.625" style="0" customWidth="1"/>
    <col min="6" max="6" width="16.00390625" style="0" customWidth="1"/>
    <col min="7" max="7" width="5.625" style="0" customWidth="1"/>
    <col min="8" max="8" width="6.625" style="0" customWidth="1"/>
    <col min="9" max="9" width="15.875" style="0" customWidth="1"/>
    <col min="10" max="10" width="56.00390625" style="0" customWidth="1"/>
  </cols>
  <sheetData>
    <row r="1" spans="1:9" ht="18.75" customHeight="1">
      <c r="A1" s="209"/>
      <c r="B1" s="209"/>
      <c r="C1" s="209"/>
      <c r="D1" s="209"/>
      <c r="E1" s="209"/>
      <c r="F1" s="209"/>
      <c r="G1" s="8"/>
      <c r="H1" s="210"/>
      <c r="I1" s="210"/>
    </row>
    <row r="2" spans="1:9" ht="18.75">
      <c r="A2" s="54"/>
      <c r="B2" s="54"/>
      <c r="C2" s="54"/>
      <c r="D2" s="54"/>
      <c r="E2" s="54"/>
      <c r="F2" s="54"/>
      <c r="G2" s="8"/>
      <c r="H2" s="8"/>
      <c r="I2" s="8" t="s">
        <v>70</v>
      </c>
    </row>
    <row r="3" spans="1:9" ht="15.75" customHeight="1">
      <c r="A3" s="9"/>
      <c r="B3" s="207" t="s">
        <v>73</v>
      </c>
      <c r="C3" s="207"/>
      <c r="D3" s="207"/>
      <c r="E3" s="207"/>
      <c r="F3" s="207"/>
      <c r="G3" s="207"/>
      <c r="H3" s="207"/>
      <c r="I3" s="207"/>
    </row>
    <row r="4" spans="1:9" ht="15.75" customHeight="1">
      <c r="A4" s="9"/>
      <c r="B4" s="207" t="s">
        <v>112</v>
      </c>
      <c r="C4" s="207"/>
      <c r="D4" s="207"/>
      <c r="E4" s="207"/>
      <c r="F4" s="207"/>
      <c r="G4" s="207"/>
      <c r="H4" s="207"/>
      <c r="I4" s="207"/>
    </row>
    <row r="5" spans="1:9" ht="15.75" customHeight="1">
      <c r="A5" s="9"/>
      <c r="B5" s="207" t="s">
        <v>348</v>
      </c>
      <c r="C5" s="207"/>
      <c r="D5" s="207"/>
      <c r="E5" s="207"/>
      <c r="F5" s="207"/>
      <c r="G5" s="207"/>
      <c r="H5" s="207"/>
      <c r="I5" s="207"/>
    </row>
    <row r="6" spans="1:9" ht="15.75" customHeight="1">
      <c r="A6" s="9"/>
      <c r="B6" s="8"/>
      <c r="C6" s="8"/>
      <c r="D6" s="8"/>
      <c r="E6" s="8"/>
      <c r="F6" s="207" t="s">
        <v>350</v>
      </c>
      <c r="G6" s="207"/>
      <c r="H6" s="207"/>
      <c r="I6" s="207"/>
    </row>
    <row r="7" spans="1:9" ht="15.75" customHeight="1">
      <c r="A7" s="9"/>
      <c r="B7" s="8"/>
      <c r="C7" s="8"/>
      <c r="D7" s="8"/>
      <c r="E7" s="8"/>
      <c r="F7" s="207" t="s">
        <v>414</v>
      </c>
      <c r="G7" s="207"/>
      <c r="H7" s="207"/>
      <c r="I7" s="207"/>
    </row>
    <row r="8" spans="1:9" ht="15" customHeight="1">
      <c r="A8" s="9"/>
      <c r="B8" s="8"/>
      <c r="C8" s="8"/>
      <c r="D8" s="8"/>
      <c r="E8" s="8"/>
      <c r="F8" s="207" t="s">
        <v>80</v>
      </c>
      <c r="G8" s="207"/>
      <c r="H8" s="207"/>
      <c r="I8" s="207"/>
    </row>
    <row r="9" spans="2:9" ht="25.5" customHeight="1">
      <c r="B9" s="208" t="s">
        <v>30</v>
      </c>
      <c r="C9" s="208"/>
      <c r="D9" s="208"/>
      <c r="E9" s="208"/>
      <c r="F9" s="208"/>
      <c r="G9" s="208"/>
      <c r="H9" s="208"/>
      <c r="I9" s="208"/>
    </row>
    <row r="10" spans="2:9" ht="21" customHeight="1">
      <c r="B10" s="208" t="s">
        <v>71</v>
      </c>
      <c r="C10" s="208"/>
      <c r="D10" s="208"/>
      <c r="E10" s="208"/>
      <c r="F10" s="208"/>
      <c r="G10" s="208"/>
      <c r="H10" s="208"/>
      <c r="I10" s="208"/>
    </row>
    <row r="11" spans="2:9" ht="13.5" customHeight="1" thickBot="1">
      <c r="B11" s="2"/>
      <c r="C11" s="2"/>
      <c r="D11" s="2"/>
      <c r="E11" s="2"/>
      <c r="F11" s="2"/>
      <c r="G11" s="2"/>
      <c r="H11" s="2"/>
      <c r="I11" s="2"/>
    </row>
    <row r="12" spans="1:9" ht="61.5" customHeight="1" thickTop="1">
      <c r="A12" s="4" t="s">
        <v>31</v>
      </c>
      <c r="B12" s="3" t="s">
        <v>4</v>
      </c>
      <c r="C12" s="3" t="s">
        <v>32</v>
      </c>
      <c r="D12" s="3" t="s">
        <v>5</v>
      </c>
      <c r="E12" s="3" t="s">
        <v>6</v>
      </c>
      <c r="F12" s="3" t="s">
        <v>7</v>
      </c>
      <c r="G12" s="3" t="s">
        <v>8</v>
      </c>
      <c r="H12" s="4" t="s">
        <v>33</v>
      </c>
      <c r="I12" s="5" t="s">
        <v>45</v>
      </c>
    </row>
    <row r="13" spans="1:9" ht="14.25" customHeight="1" thickBot="1">
      <c r="A13" s="6">
        <v>1</v>
      </c>
      <c r="B13" s="7" t="s">
        <v>68</v>
      </c>
      <c r="C13" s="7" t="s">
        <v>69</v>
      </c>
      <c r="D13" s="7" t="s">
        <v>34</v>
      </c>
      <c r="E13" s="7" t="s">
        <v>35</v>
      </c>
      <c r="F13" s="7" t="s">
        <v>36</v>
      </c>
      <c r="G13" s="7" t="s">
        <v>37</v>
      </c>
      <c r="H13" s="7" t="s">
        <v>38</v>
      </c>
      <c r="I13" s="7" t="s">
        <v>39</v>
      </c>
    </row>
    <row r="14" spans="1:9" s="1" customFormat="1" ht="33" thickBot="1" thickTop="1">
      <c r="A14" s="118" t="s">
        <v>46</v>
      </c>
      <c r="B14" s="119" t="s">
        <v>66</v>
      </c>
      <c r="C14" s="37" t="s">
        <v>40</v>
      </c>
      <c r="D14" s="37"/>
      <c r="E14" s="37"/>
      <c r="F14" s="38"/>
      <c r="G14" s="38"/>
      <c r="H14" s="38"/>
      <c r="I14" s="39">
        <f>I15+I94+I102+I130+I165+I274+I283+I338+I355+I362</f>
        <v>232114.09499999997</v>
      </c>
    </row>
    <row r="15" spans="1:9" s="1" customFormat="1" ht="17.25" thickBot="1" thickTop="1">
      <c r="A15" s="202"/>
      <c r="B15" s="76" t="s">
        <v>9</v>
      </c>
      <c r="C15" s="34" t="s">
        <v>40</v>
      </c>
      <c r="D15" s="34" t="s">
        <v>126</v>
      </c>
      <c r="E15" s="34" t="s">
        <v>411</v>
      </c>
      <c r="F15" s="35" t="s">
        <v>10</v>
      </c>
      <c r="G15" s="35" t="s">
        <v>10</v>
      </c>
      <c r="H15" s="35" t="s">
        <v>10</v>
      </c>
      <c r="I15" s="40">
        <f>I16+I47+I53+I59</f>
        <v>29073.194999999996</v>
      </c>
    </row>
    <row r="16" spans="1:9" s="1" customFormat="1" ht="48" thickTop="1">
      <c r="A16" s="203"/>
      <c r="B16" s="93" t="s">
        <v>13</v>
      </c>
      <c r="C16" s="12" t="s">
        <v>40</v>
      </c>
      <c r="D16" s="12" t="s">
        <v>126</v>
      </c>
      <c r="E16" s="12" t="s">
        <v>117</v>
      </c>
      <c r="F16" s="12"/>
      <c r="G16" s="12"/>
      <c r="H16" s="13"/>
      <c r="I16" s="41">
        <f>I17+I40</f>
        <v>24654.295</v>
      </c>
    </row>
    <row r="17" spans="1:9" s="1" customFormat="1" ht="15.75">
      <c r="A17" s="203"/>
      <c r="B17" s="93" t="s">
        <v>107</v>
      </c>
      <c r="C17" s="12" t="s">
        <v>40</v>
      </c>
      <c r="D17" s="12" t="s">
        <v>126</v>
      </c>
      <c r="E17" s="12" t="s">
        <v>117</v>
      </c>
      <c r="F17" s="12" t="s">
        <v>118</v>
      </c>
      <c r="G17" s="13" t="s">
        <v>10</v>
      </c>
      <c r="H17" s="13" t="s">
        <v>10</v>
      </c>
      <c r="I17" s="41">
        <f>I18+I28+I32</f>
        <v>24010.195</v>
      </c>
    </row>
    <row r="18" spans="1:9" s="1" customFormat="1" ht="20.25" customHeight="1">
      <c r="A18" s="203"/>
      <c r="B18" s="62" t="s">
        <v>3</v>
      </c>
      <c r="C18" s="18" t="s">
        <v>40</v>
      </c>
      <c r="D18" s="18" t="s">
        <v>126</v>
      </c>
      <c r="E18" s="18" t="s">
        <v>117</v>
      </c>
      <c r="F18" s="18" t="s">
        <v>120</v>
      </c>
      <c r="G18" s="19"/>
      <c r="H18" s="19"/>
      <c r="I18" s="44">
        <f>I19</f>
        <v>20337.9</v>
      </c>
    </row>
    <row r="19" spans="1:9" s="1" customFormat="1" ht="20.25" customHeight="1">
      <c r="A19" s="203"/>
      <c r="B19" s="64" t="s">
        <v>84</v>
      </c>
      <c r="C19" s="29" t="s">
        <v>40</v>
      </c>
      <c r="D19" s="29" t="s">
        <v>126</v>
      </c>
      <c r="E19" s="29" t="s">
        <v>117</v>
      </c>
      <c r="F19" s="29" t="s">
        <v>119</v>
      </c>
      <c r="G19" s="32"/>
      <c r="H19" s="32"/>
      <c r="I19" s="43">
        <f>I20+I22+I24</f>
        <v>20337.9</v>
      </c>
    </row>
    <row r="20" spans="1:9" s="1" customFormat="1" ht="31.5">
      <c r="A20" s="203"/>
      <c r="B20" s="64" t="s">
        <v>128</v>
      </c>
      <c r="C20" s="29" t="s">
        <v>40</v>
      </c>
      <c r="D20" s="29" t="s">
        <v>126</v>
      </c>
      <c r="E20" s="29" t="s">
        <v>117</v>
      </c>
      <c r="F20" s="29" t="s">
        <v>121</v>
      </c>
      <c r="G20" s="32"/>
      <c r="H20" s="32"/>
      <c r="I20" s="43">
        <f>I21</f>
        <v>16379.2</v>
      </c>
    </row>
    <row r="21" spans="1:10" s="1" customFormat="1" ht="15.75">
      <c r="A21" s="203"/>
      <c r="B21" s="57" t="s">
        <v>97</v>
      </c>
      <c r="C21" s="17" t="s">
        <v>40</v>
      </c>
      <c r="D21" s="17" t="s">
        <v>126</v>
      </c>
      <c r="E21" s="17" t="s">
        <v>117</v>
      </c>
      <c r="F21" s="17" t="s">
        <v>121</v>
      </c>
      <c r="G21" s="17" t="s">
        <v>87</v>
      </c>
      <c r="H21" s="17" t="s">
        <v>41</v>
      </c>
      <c r="I21" s="91">
        <f>16454.2-75</f>
        <v>16379.2</v>
      </c>
      <c r="J21" s="138"/>
    </row>
    <row r="22" spans="1:9" s="1" customFormat="1" ht="31.5">
      <c r="A22" s="203"/>
      <c r="B22" s="64" t="s">
        <v>129</v>
      </c>
      <c r="C22" s="29" t="s">
        <v>40</v>
      </c>
      <c r="D22" s="29" t="s">
        <v>126</v>
      </c>
      <c r="E22" s="29" t="s">
        <v>117</v>
      </c>
      <c r="F22" s="29" t="s">
        <v>122</v>
      </c>
      <c r="G22" s="32"/>
      <c r="H22" s="32"/>
      <c r="I22" s="43">
        <f>I23</f>
        <v>1353.9</v>
      </c>
    </row>
    <row r="23" spans="1:9" s="1" customFormat="1" ht="15.75">
      <c r="A23" s="203"/>
      <c r="B23" s="57" t="s">
        <v>97</v>
      </c>
      <c r="C23" s="17" t="s">
        <v>40</v>
      </c>
      <c r="D23" s="17" t="s">
        <v>126</v>
      </c>
      <c r="E23" s="17" t="s">
        <v>117</v>
      </c>
      <c r="F23" s="17" t="s">
        <v>122</v>
      </c>
      <c r="G23" s="17" t="s">
        <v>87</v>
      </c>
      <c r="H23" s="17" t="s">
        <v>41</v>
      </c>
      <c r="I23" s="91">
        <v>1353.9</v>
      </c>
    </row>
    <row r="24" spans="1:9" s="1" customFormat="1" ht="15.75">
      <c r="A24" s="203"/>
      <c r="B24" s="64" t="s">
        <v>130</v>
      </c>
      <c r="C24" s="29" t="s">
        <v>40</v>
      </c>
      <c r="D24" s="29" t="s">
        <v>126</v>
      </c>
      <c r="E24" s="29" t="s">
        <v>117</v>
      </c>
      <c r="F24" s="29" t="s">
        <v>123</v>
      </c>
      <c r="G24" s="32"/>
      <c r="H24" s="32"/>
      <c r="I24" s="43">
        <f>SUM(I25:I27)</f>
        <v>2604.8000000000006</v>
      </c>
    </row>
    <row r="25" spans="1:9" s="1" customFormat="1" ht="15.75">
      <c r="A25" s="203"/>
      <c r="B25" s="120" t="s">
        <v>97</v>
      </c>
      <c r="C25" s="105" t="s">
        <v>40</v>
      </c>
      <c r="D25" s="105" t="s">
        <v>126</v>
      </c>
      <c r="E25" s="105" t="s">
        <v>117</v>
      </c>
      <c r="F25" s="105" t="s">
        <v>123</v>
      </c>
      <c r="G25" s="21" t="s">
        <v>87</v>
      </c>
      <c r="H25" s="21" t="s">
        <v>41</v>
      </c>
      <c r="I25" s="130">
        <f>33+105-1.5</f>
        <v>136.5</v>
      </c>
    </row>
    <row r="26" spans="1:9" s="1" customFormat="1" ht="31.5">
      <c r="A26" s="203"/>
      <c r="B26" s="109" t="s">
        <v>98</v>
      </c>
      <c r="C26" s="14" t="s">
        <v>40</v>
      </c>
      <c r="D26" s="14" t="s">
        <v>126</v>
      </c>
      <c r="E26" s="14" t="s">
        <v>117</v>
      </c>
      <c r="F26" s="14" t="s">
        <v>123</v>
      </c>
      <c r="G26" s="15" t="s">
        <v>88</v>
      </c>
      <c r="H26" s="15" t="s">
        <v>41</v>
      </c>
      <c r="I26" s="131">
        <f>3412-996.1-3-20.2-10.7+41.9</f>
        <v>2423.9000000000005</v>
      </c>
    </row>
    <row r="27" spans="1:9" s="1" customFormat="1" ht="15.75">
      <c r="A27" s="203"/>
      <c r="B27" s="106" t="s">
        <v>104</v>
      </c>
      <c r="C27" s="16" t="s">
        <v>40</v>
      </c>
      <c r="D27" s="16" t="s">
        <v>126</v>
      </c>
      <c r="E27" s="16" t="s">
        <v>117</v>
      </c>
      <c r="F27" s="16" t="s">
        <v>123</v>
      </c>
      <c r="G27" s="17" t="s">
        <v>91</v>
      </c>
      <c r="H27" s="17" t="s">
        <v>41</v>
      </c>
      <c r="I27" s="132">
        <f>9+3+20.2+12.2</f>
        <v>44.400000000000006</v>
      </c>
    </row>
    <row r="28" spans="1:9" s="1" customFormat="1" ht="15.75">
      <c r="A28" s="203"/>
      <c r="B28" s="64" t="s">
        <v>81</v>
      </c>
      <c r="C28" s="18" t="s">
        <v>40</v>
      </c>
      <c r="D28" s="18" t="s">
        <v>126</v>
      </c>
      <c r="E28" s="18" t="s">
        <v>117</v>
      </c>
      <c r="F28" s="18" t="s">
        <v>125</v>
      </c>
      <c r="G28" s="19"/>
      <c r="H28" s="19"/>
      <c r="I28" s="44">
        <f>I29</f>
        <v>2443.1</v>
      </c>
    </row>
    <row r="29" spans="1:9" s="1" customFormat="1" ht="15.75">
      <c r="A29" s="203"/>
      <c r="B29" s="62" t="s">
        <v>84</v>
      </c>
      <c r="C29" s="18" t="s">
        <v>40</v>
      </c>
      <c r="D29" s="18" t="s">
        <v>126</v>
      </c>
      <c r="E29" s="18" t="s">
        <v>117</v>
      </c>
      <c r="F29" s="18" t="s">
        <v>124</v>
      </c>
      <c r="G29" s="19"/>
      <c r="H29" s="19"/>
      <c r="I29" s="44">
        <f>I30</f>
        <v>2443.1</v>
      </c>
    </row>
    <row r="30" spans="1:9" s="1" customFormat="1" ht="31.5">
      <c r="A30" s="203"/>
      <c r="B30" s="95" t="s">
        <v>128</v>
      </c>
      <c r="C30" s="27" t="s">
        <v>40</v>
      </c>
      <c r="D30" s="27" t="s">
        <v>126</v>
      </c>
      <c r="E30" s="27" t="s">
        <v>117</v>
      </c>
      <c r="F30" s="27" t="s">
        <v>127</v>
      </c>
      <c r="G30" s="28"/>
      <c r="H30" s="28"/>
      <c r="I30" s="42">
        <f>I31</f>
        <v>2443.1</v>
      </c>
    </row>
    <row r="31" spans="1:9" s="1" customFormat="1" ht="15.75">
      <c r="A31" s="203"/>
      <c r="B31" s="57" t="s">
        <v>97</v>
      </c>
      <c r="C31" s="17" t="s">
        <v>40</v>
      </c>
      <c r="D31" s="17" t="s">
        <v>126</v>
      </c>
      <c r="E31" s="17" t="s">
        <v>117</v>
      </c>
      <c r="F31" s="17" t="s">
        <v>127</v>
      </c>
      <c r="G31" s="17" t="s">
        <v>87</v>
      </c>
      <c r="H31" s="17" t="s">
        <v>41</v>
      </c>
      <c r="I31" s="75">
        <f>1903+300.9+239.2</f>
        <v>2443.1</v>
      </c>
    </row>
    <row r="32" spans="1:9" s="1" customFormat="1" ht="31.5">
      <c r="A32" s="203"/>
      <c r="B32" s="64" t="s">
        <v>82</v>
      </c>
      <c r="C32" s="18" t="s">
        <v>40</v>
      </c>
      <c r="D32" s="18" t="s">
        <v>126</v>
      </c>
      <c r="E32" s="18" t="s">
        <v>117</v>
      </c>
      <c r="F32" s="18" t="s">
        <v>131</v>
      </c>
      <c r="G32" s="19"/>
      <c r="H32" s="19"/>
      <c r="I32" s="44">
        <f>I33</f>
        <v>1229.195</v>
      </c>
    </row>
    <row r="33" spans="1:9" s="1" customFormat="1" ht="15.75">
      <c r="A33" s="203"/>
      <c r="B33" s="62" t="s">
        <v>84</v>
      </c>
      <c r="C33" s="18" t="s">
        <v>40</v>
      </c>
      <c r="D33" s="18" t="s">
        <v>126</v>
      </c>
      <c r="E33" s="18" t="s">
        <v>117</v>
      </c>
      <c r="F33" s="18" t="s">
        <v>132</v>
      </c>
      <c r="G33" s="19"/>
      <c r="H33" s="19"/>
      <c r="I33" s="44">
        <f>I34+I37</f>
        <v>1229.195</v>
      </c>
    </row>
    <row r="34" spans="1:9" s="1" customFormat="1" ht="47.25">
      <c r="A34" s="203"/>
      <c r="B34" s="64" t="s">
        <v>89</v>
      </c>
      <c r="C34" s="12" t="s">
        <v>40</v>
      </c>
      <c r="D34" s="12" t="s">
        <v>126</v>
      </c>
      <c r="E34" s="12" t="s">
        <v>117</v>
      </c>
      <c r="F34" s="12" t="s">
        <v>133</v>
      </c>
      <c r="G34" s="13"/>
      <c r="H34" s="13"/>
      <c r="I34" s="41">
        <f>SUM(I35:I36)</f>
        <v>608.095</v>
      </c>
    </row>
    <row r="35" spans="1:9" s="1" customFormat="1" ht="15.75">
      <c r="A35" s="203"/>
      <c r="B35" s="55" t="s">
        <v>97</v>
      </c>
      <c r="C35" s="21" t="s">
        <v>40</v>
      </c>
      <c r="D35" s="21" t="s">
        <v>126</v>
      </c>
      <c r="E35" s="21" t="s">
        <v>117</v>
      </c>
      <c r="F35" s="21" t="s">
        <v>133</v>
      </c>
      <c r="G35" s="21" t="s">
        <v>87</v>
      </c>
      <c r="H35" s="21" t="s">
        <v>116</v>
      </c>
      <c r="I35" s="56">
        <v>582.9</v>
      </c>
    </row>
    <row r="36" spans="1:9" s="1" customFormat="1" ht="31.5">
      <c r="A36" s="203"/>
      <c r="B36" s="57" t="s">
        <v>98</v>
      </c>
      <c r="C36" s="17" t="s">
        <v>40</v>
      </c>
      <c r="D36" s="17" t="s">
        <v>126</v>
      </c>
      <c r="E36" s="17" t="s">
        <v>117</v>
      </c>
      <c r="F36" s="17" t="s">
        <v>133</v>
      </c>
      <c r="G36" s="17" t="s">
        <v>88</v>
      </c>
      <c r="H36" s="17" t="s">
        <v>116</v>
      </c>
      <c r="I36" s="75">
        <f>16.295+8.9</f>
        <v>25.195</v>
      </c>
    </row>
    <row r="37" spans="1:9" s="1" customFormat="1" ht="31.5">
      <c r="A37" s="203"/>
      <c r="B37" s="64" t="s">
        <v>90</v>
      </c>
      <c r="C37" s="12" t="s">
        <v>40</v>
      </c>
      <c r="D37" s="12" t="s">
        <v>126</v>
      </c>
      <c r="E37" s="12" t="s">
        <v>117</v>
      </c>
      <c r="F37" s="12" t="s">
        <v>134</v>
      </c>
      <c r="G37" s="13"/>
      <c r="H37" s="13"/>
      <c r="I37" s="41">
        <f>SUM(I38:I39)</f>
        <v>621.0999999999999</v>
      </c>
    </row>
    <row r="38" spans="1:9" s="1" customFormat="1" ht="15.75">
      <c r="A38" s="203"/>
      <c r="B38" s="55" t="s">
        <v>97</v>
      </c>
      <c r="C38" s="21" t="s">
        <v>40</v>
      </c>
      <c r="D38" s="21" t="s">
        <v>126</v>
      </c>
      <c r="E38" s="21" t="s">
        <v>117</v>
      </c>
      <c r="F38" s="21" t="s">
        <v>134</v>
      </c>
      <c r="G38" s="21" t="s">
        <v>87</v>
      </c>
      <c r="H38" s="21" t="s">
        <v>48</v>
      </c>
      <c r="I38" s="56">
        <f>582.9+0.3-0.2</f>
        <v>582.9999999999999</v>
      </c>
    </row>
    <row r="39" spans="1:9" s="1" customFormat="1" ht="31.5">
      <c r="A39" s="203"/>
      <c r="B39" s="57" t="s">
        <v>98</v>
      </c>
      <c r="C39" s="17" t="s">
        <v>40</v>
      </c>
      <c r="D39" s="17" t="s">
        <v>126</v>
      </c>
      <c r="E39" s="17" t="s">
        <v>117</v>
      </c>
      <c r="F39" s="17" t="s">
        <v>134</v>
      </c>
      <c r="G39" s="17" t="s">
        <v>88</v>
      </c>
      <c r="H39" s="17" t="s">
        <v>48</v>
      </c>
      <c r="I39" s="75">
        <f>38.2-0.3+0.2</f>
        <v>38.10000000000001</v>
      </c>
    </row>
    <row r="40" spans="1:9" s="1" customFormat="1" ht="15.75">
      <c r="A40" s="203"/>
      <c r="B40" s="64" t="s">
        <v>83</v>
      </c>
      <c r="C40" s="18" t="s">
        <v>40</v>
      </c>
      <c r="D40" s="18" t="s">
        <v>126</v>
      </c>
      <c r="E40" s="18" t="s">
        <v>117</v>
      </c>
      <c r="F40" s="18" t="s">
        <v>135</v>
      </c>
      <c r="G40" s="19"/>
      <c r="H40" s="19"/>
      <c r="I40" s="44">
        <f>I41</f>
        <v>644.1</v>
      </c>
    </row>
    <row r="41" spans="1:9" s="1" customFormat="1" ht="15.75">
      <c r="A41" s="203"/>
      <c r="B41" s="62" t="s">
        <v>84</v>
      </c>
      <c r="C41" s="18" t="s">
        <v>40</v>
      </c>
      <c r="D41" s="18" t="s">
        <v>126</v>
      </c>
      <c r="E41" s="18" t="s">
        <v>117</v>
      </c>
      <c r="F41" s="18" t="s">
        <v>136</v>
      </c>
      <c r="G41" s="19"/>
      <c r="H41" s="19"/>
      <c r="I41" s="44">
        <f>I42</f>
        <v>644.1</v>
      </c>
    </row>
    <row r="42" spans="1:9" s="1" customFormat="1" ht="15.75">
      <c r="A42" s="203"/>
      <c r="B42" s="62" t="s">
        <v>84</v>
      </c>
      <c r="C42" s="18" t="s">
        <v>40</v>
      </c>
      <c r="D42" s="18" t="s">
        <v>126</v>
      </c>
      <c r="E42" s="18" t="s">
        <v>117</v>
      </c>
      <c r="F42" s="18" t="s">
        <v>137</v>
      </c>
      <c r="G42" s="19"/>
      <c r="H42" s="19"/>
      <c r="I42" s="44">
        <f>I43+I45</f>
        <v>644.1</v>
      </c>
    </row>
    <row r="43" spans="1:9" s="1" customFormat="1" ht="31.5">
      <c r="A43" s="203"/>
      <c r="B43" s="67" t="s">
        <v>143</v>
      </c>
      <c r="C43" s="31" t="s">
        <v>40</v>
      </c>
      <c r="D43" s="31" t="s">
        <v>126</v>
      </c>
      <c r="E43" s="31" t="s">
        <v>117</v>
      </c>
      <c r="F43" s="31" t="s">
        <v>138</v>
      </c>
      <c r="G43" s="22"/>
      <c r="H43" s="22"/>
      <c r="I43" s="69">
        <f>I44</f>
        <v>244.3</v>
      </c>
    </row>
    <row r="44" spans="1:9" s="1" customFormat="1" ht="15.75">
      <c r="A44" s="203"/>
      <c r="B44" s="57" t="s">
        <v>85</v>
      </c>
      <c r="C44" s="17" t="s">
        <v>40</v>
      </c>
      <c r="D44" s="17" t="s">
        <v>126</v>
      </c>
      <c r="E44" s="17" t="s">
        <v>117</v>
      </c>
      <c r="F44" s="17" t="s">
        <v>139</v>
      </c>
      <c r="G44" s="17" t="s">
        <v>61</v>
      </c>
      <c r="H44" s="17" t="s">
        <v>49</v>
      </c>
      <c r="I44" s="75">
        <v>244.3</v>
      </c>
    </row>
    <row r="45" spans="1:9" s="1" customFormat="1" ht="31.5">
      <c r="A45" s="203"/>
      <c r="B45" s="64" t="s">
        <v>338</v>
      </c>
      <c r="C45" s="27" t="s">
        <v>40</v>
      </c>
      <c r="D45" s="27" t="s">
        <v>126</v>
      </c>
      <c r="E45" s="27" t="s">
        <v>117</v>
      </c>
      <c r="F45" s="27" t="s">
        <v>140</v>
      </c>
      <c r="G45" s="28"/>
      <c r="H45" s="28"/>
      <c r="I45" s="42">
        <f>I46</f>
        <v>399.8</v>
      </c>
    </row>
    <row r="46" spans="1:9" s="1" customFormat="1" ht="15.75">
      <c r="A46" s="203"/>
      <c r="B46" s="57" t="s">
        <v>85</v>
      </c>
      <c r="C46" s="17" t="s">
        <v>40</v>
      </c>
      <c r="D46" s="17" t="s">
        <v>126</v>
      </c>
      <c r="E46" s="17" t="s">
        <v>117</v>
      </c>
      <c r="F46" s="17" t="s">
        <v>140</v>
      </c>
      <c r="G46" s="17" t="s">
        <v>61</v>
      </c>
      <c r="H46" s="17" t="s">
        <v>49</v>
      </c>
      <c r="I46" s="75">
        <v>399.8</v>
      </c>
    </row>
    <row r="47" spans="1:9" s="1" customFormat="1" ht="15.75">
      <c r="A47" s="203"/>
      <c r="B47" s="93" t="s">
        <v>57</v>
      </c>
      <c r="C47" s="12" t="s">
        <v>40</v>
      </c>
      <c r="D47" s="12" t="s">
        <v>126</v>
      </c>
      <c r="E47" s="12" t="s">
        <v>142</v>
      </c>
      <c r="F47" s="12"/>
      <c r="G47" s="12"/>
      <c r="H47" s="13"/>
      <c r="I47" s="41">
        <f>I48</f>
        <v>415.3</v>
      </c>
    </row>
    <row r="48" spans="1:9" s="1" customFormat="1" ht="15.75">
      <c r="A48" s="203"/>
      <c r="B48" s="64" t="s">
        <v>83</v>
      </c>
      <c r="C48" s="18" t="s">
        <v>40</v>
      </c>
      <c r="D48" s="18" t="s">
        <v>126</v>
      </c>
      <c r="E48" s="18" t="s">
        <v>142</v>
      </c>
      <c r="F48" s="18" t="s">
        <v>135</v>
      </c>
      <c r="G48" s="19"/>
      <c r="H48" s="19"/>
      <c r="I48" s="44">
        <f>I49</f>
        <v>415.3</v>
      </c>
    </row>
    <row r="49" spans="1:9" s="1" customFormat="1" ht="15.75">
      <c r="A49" s="203"/>
      <c r="B49" s="62" t="s">
        <v>84</v>
      </c>
      <c r="C49" s="18" t="s">
        <v>40</v>
      </c>
      <c r="D49" s="18" t="s">
        <v>126</v>
      </c>
      <c r="E49" s="18" t="s">
        <v>142</v>
      </c>
      <c r="F49" s="18" t="s">
        <v>136</v>
      </c>
      <c r="G49" s="19"/>
      <c r="H49" s="19"/>
      <c r="I49" s="44">
        <f>I50</f>
        <v>415.3</v>
      </c>
    </row>
    <row r="50" spans="1:9" s="1" customFormat="1" ht="15.75">
      <c r="A50" s="203"/>
      <c r="B50" s="62" t="s">
        <v>84</v>
      </c>
      <c r="C50" s="18" t="s">
        <v>40</v>
      </c>
      <c r="D50" s="18" t="s">
        <v>126</v>
      </c>
      <c r="E50" s="18" t="s">
        <v>142</v>
      </c>
      <c r="F50" s="18" t="s">
        <v>137</v>
      </c>
      <c r="G50" s="19"/>
      <c r="H50" s="19"/>
      <c r="I50" s="44">
        <f>I51</f>
        <v>415.3</v>
      </c>
    </row>
    <row r="51" spans="1:9" s="1" customFormat="1" ht="31.5">
      <c r="A51" s="203"/>
      <c r="B51" s="67" t="s">
        <v>144</v>
      </c>
      <c r="C51" s="31" t="s">
        <v>40</v>
      </c>
      <c r="D51" s="31" t="s">
        <v>126</v>
      </c>
      <c r="E51" s="31" t="s">
        <v>142</v>
      </c>
      <c r="F51" s="31" t="s">
        <v>141</v>
      </c>
      <c r="G51" s="22"/>
      <c r="H51" s="22"/>
      <c r="I51" s="69">
        <f>I52</f>
        <v>415.3</v>
      </c>
    </row>
    <row r="52" spans="1:9" s="1" customFormat="1" ht="15.75">
      <c r="A52" s="203"/>
      <c r="B52" s="57" t="s">
        <v>85</v>
      </c>
      <c r="C52" s="17" t="s">
        <v>40</v>
      </c>
      <c r="D52" s="17" t="s">
        <v>126</v>
      </c>
      <c r="E52" s="17" t="s">
        <v>142</v>
      </c>
      <c r="F52" s="17" t="s">
        <v>141</v>
      </c>
      <c r="G52" s="17" t="s">
        <v>61</v>
      </c>
      <c r="H52" s="17" t="s">
        <v>49</v>
      </c>
      <c r="I52" s="75">
        <v>415.3</v>
      </c>
    </row>
    <row r="53" spans="1:9" s="1" customFormat="1" ht="15.75">
      <c r="A53" s="203"/>
      <c r="B53" s="93" t="s">
        <v>14</v>
      </c>
      <c r="C53" s="12" t="s">
        <v>40</v>
      </c>
      <c r="D53" s="12" t="s">
        <v>126</v>
      </c>
      <c r="E53" s="12" t="s">
        <v>147</v>
      </c>
      <c r="F53" s="12"/>
      <c r="G53" s="12"/>
      <c r="H53" s="13"/>
      <c r="I53" s="41">
        <f>I54</f>
        <v>501.5000000000002</v>
      </c>
    </row>
    <row r="54" spans="1:9" s="1" customFormat="1" ht="15.75">
      <c r="A54" s="203"/>
      <c r="B54" s="64" t="s">
        <v>83</v>
      </c>
      <c r="C54" s="18" t="s">
        <v>40</v>
      </c>
      <c r="D54" s="18" t="s">
        <v>126</v>
      </c>
      <c r="E54" s="18" t="s">
        <v>147</v>
      </c>
      <c r="F54" s="18" t="s">
        <v>135</v>
      </c>
      <c r="G54" s="19"/>
      <c r="H54" s="19"/>
      <c r="I54" s="44">
        <f>I55</f>
        <v>501.5000000000002</v>
      </c>
    </row>
    <row r="55" spans="1:9" s="1" customFormat="1" ht="15.75">
      <c r="A55" s="203"/>
      <c r="B55" s="62" t="s">
        <v>84</v>
      </c>
      <c r="C55" s="18" t="s">
        <v>40</v>
      </c>
      <c r="D55" s="18" t="s">
        <v>126</v>
      </c>
      <c r="E55" s="18" t="s">
        <v>147</v>
      </c>
      <c r="F55" s="18" t="s">
        <v>136</v>
      </c>
      <c r="G55" s="19" t="s">
        <v>10</v>
      </c>
      <c r="H55" s="19" t="s">
        <v>10</v>
      </c>
      <c r="I55" s="44">
        <f>I56</f>
        <v>501.5000000000002</v>
      </c>
    </row>
    <row r="56" spans="1:9" s="1" customFormat="1" ht="15.75">
      <c r="A56" s="203"/>
      <c r="B56" s="62" t="s">
        <v>84</v>
      </c>
      <c r="C56" s="18" t="s">
        <v>40</v>
      </c>
      <c r="D56" s="18" t="s">
        <v>126</v>
      </c>
      <c r="E56" s="18" t="s">
        <v>147</v>
      </c>
      <c r="F56" s="18" t="s">
        <v>137</v>
      </c>
      <c r="G56" s="19" t="s">
        <v>10</v>
      </c>
      <c r="H56" s="19" t="s">
        <v>10</v>
      </c>
      <c r="I56" s="44">
        <f>I57</f>
        <v>501.5000000000002</v>
      </c>
    </row>
    <row r="57" spans="1:9" s="1" customFormat="1" ht="15.75">
      <c r="A57" s="203"/>
      <c r="B57" s="67" t="s">
        <v>146</v>
      </c>
      <c r="C57" s="31" t="s">
        <v>40</v>
      </c>
      <c r="D57" s="31" t="s">
        <v>126</v>
      </c>
      <c r="E57" s="31" t="s">
        <v>147</v>
      </c>
      <c r="F57" s="31" t="s">
        <v>145</v>
      </c>
      <c r="G57" s="22"/>
      <c r="H57" s="22"/>
      <c r="I57" s="69">
        <f>I58</f>
        <v>501.5000000000002</v>
      </c>
    </row>
    <row r="58" spans="1:9" s="1" customFormat="1" ht="16.5" thickBot="1">
      <c r="A58" s="203"/>
      <c r="B58" s="100" t="s">
        <v>62</v>
      </c>
      <c r="C58" s="24" t="s">
        <v>40</v>
      </c>
      <c r="D58" s="24" t="s">
        <v>126</v>
      </c>
      <c r="E58" s="24" t="s">
        <v>147</v>
      </c>
      <c r="F58" s="24" t="s">
        <v>145</v>
      </c>
      <c r="G58" s="24" t="s">
        <v>63</v>
      </c>
      <c r="H58" s="24" t="s">
        <v>41</v>
      </c>
      <c r="I58" s="133">
        <f>(1500+70*16)-369.2-50-1120-105-224.3-250</f>
        <v>501.5000000000002</v>
      </c>
    </row>
    <row r="59" spans="1:9" s="1" customFormat="1" ht="16.5" thickBot="1">
      <c r="A59" s="203"/>
      <c r="B59" s="70" t="s">
        <v>15</v>
      </c>
      <c r="C59" s="10" t="s">
        <v>40</v>
      </c>
      <c r="D59" s="10" t="s">
        <v>126</v>
      </c>
      <c r="E59" s="10" t="s">
        <v>152</v>
      </c>
      <c r="F59" s="10"/>
      <c r="G59" s="10"/>
      <c r="H59" s="11"/>
      <c r="I59" s="50">
        <f>I60+I75+I71</f>
        <v>3502.1</v>
      </c>
    </row>
    <row r="60" spans="1:9" s="1" customFormat="1" ht="47.25">
      <c r="A60" s="203"/>
      <c r="B60" s="64" t="s">
        <v>113</v>
      </c>
      <c r="C60" s="18" t="s">
        <v>40</v>
      </c>
      <c r="D60" s="18" t="s">
        <v>126</v>
      </c>
      <c r="E60" s="18" t="s">
        <v>152</v>
      </c>
      <c r="F60" s="18" t="s">
        <v>148</v>
      </c>
      <c r="G60" s="19"/>
      <c r="H60" s="19"/>
      <c r="I60" s="44">
        <f>I61+I65</f>
        <v>263.9</v>
      </c>
    </row>
    <row r="61" spans="1:9" s="1" customFormat="1" ht="86.25" customHeight="1">
      <c r="A61" s="203"/>
      <c r="B61" s="62" t="s">
        <v>150</v>
      </c>
      <c r="C61" s="18" t="s">
        <v>40</v>
      </c>
      <c r="D61" s="18" t="s">
        <v>126</v>
      </c>
      <c r="E61" s="18" t="s">
        <v>152</v>
      </c>
      <c r="F61" s="18" t="s">
        <v>149</v>
      </c>
      <c r="G61" s="19"/>
      <c r="H61" s="19"/>
      <c r="I61" s="44">
        <f>I62</f>
        <v>96.30000000000001</v>
      </c>
    </row>
    <row r="62" spans="1:9" s="1" customFormat="1" ht="51.75" customHeight="1">
      <c r="A62" s="203"/>
      <c r="B62" s="150" t="s">
        <v>265</v>
      </c>
      <c r="C62" s="142" t="s">
        <v>117</v>
      </c>
      <c r="D62" s="142" t="s">
        <v>126</v>
      </c>
      <c r="E62" s="142" t="s">
        <v>152</v>
      </c>
      <c r="F62" s="142" t="s">
        <v>260</v>
      </c>
      <c r="G62" s="143"/>
      <c r="H62" s="143"/>
      <c r="I62" s="151">
        <f>I63</f>
        <v>96.30000000000001</v>
      </c>
    </row>
    <row r="63" spans="1:9" s="1" customFormat="1" ht="31.5">
      <c r="A63" s="203"/>
      <c r="B63" s="67" t="s">
        <v>151</v>
      </c>
      <c r="C63" s="31" t="s">
        <v>40</v>
      </c>
      <c r="D63" s="31" t="s">
        <v>126</v>
      </c>
      <c r="E63" s="31" t="s">
        <v>152</v>
      </c>
      <c r="F63" s="31" t="s">
        <v>261</v>
      </c>
      <c r="G63" s="22"/>
      <c r="H63" s="22"/>
      <c r="I63" s="69">
        <f>I64</f>
        <v>96.30000000000001</v>
      </c>
    </row>
    <row r="64" spans="1:9" s="1" customFormat="1" ht="31.5">
      <c r="A64" s="203"/>
      <c r="B64" s="57" t="s">
        <v>98</v>
      </c>
      <c r="C64" s="17" t="s">
        <v>40</v>
      </c>
      <c r="D64" s="17" t="s">
        <v>126</v>
      </c>
      <c r="E64" s="17" t="s">
        <v>152</v>
      </c>
      <c r="F64" s="17" t="s">
        <v>261</v>
      </c>
      <c r="G64" s="17" t="s">
        <v>88</v>
      </c>
      <c r="H64" s="17" t="s">
        <v>41</v>
      </c>
      <c r="I64" s="75">
        <f>117.9-21.6</f>
        <v>96.30000000000001</v>
      </c>
    </row>
    <row r="65" spans="1:9" s="1" customFormat="1" ht="47.25">
      <c r="A65" s="203"/>
      <c r="B65" s="62" t="s">
        <v>155</v>
      </c>
      <c r="C65" s="18" t="s">
        <v>40</v>
      </c>
      <c r="D65" s="18" t="s">
        <v>126</v>
      </c>
      <c r="E65" s="18" t="s">
        <v>152</v>
      </c>
      <c r="F65" s="18" t="s">
        <v>156</v>
      </c>
      <c r="G65" s="19"/>
      <c r="H65" s="19"/>
      <c r="I65" s="44">
        <f>I66</f>
        <v>167.6</v>
      </c>
    </row>
    <row r="66" spans="1:9" s="1" customFormat="1" ht="31.5">
      <c r="A66" s="203"/>
      <c r="B66" s="150" t="s">
        <v>266</v>
      </c>
      <c r="C66" s="142" t="s">
        <v>117</v>
      </c>
      <c r="D66" s="142" t="s">
        <v>126</v>
      </c>
      <c r="E66" s="142" t="s">
        <v>152</v>
      </c>
      <c r="F66" s="142" t="s">
        <v>279</v>
      </c>
      <c r="G66" s="143"/>
      <c r="H66" s="143"/>
      <c r="I66" s="151">
        <f>I67+I69</f>
        <v>167.6</v>
      </c>
    </row>
    <row r="67" spans="1:9" s="1" customFormat="1" ht="31.5">
      <c r="A67" s="203"/>
      <c r="B67" s="67" t="s">
        <v>157</v>
      </c>
      <c r="C67" s="31" t="s">
        <v>40</v>
      </c>
      <c r="D67" s="31" t="s">
        <v>126</v>
      </c>
      <c r="E67" s="31" t="s">
        <v>152</v>
      </c>
      <c r="F67" s="31" t="s">
        <v>280</v>
      </c>
      <c r="G67" s="22"/>
      <c r="H67" s="22"/>
      <c r="I67" s="69">
        <f>I68</f>
        <v>67.6</v>
      </c>
    </row>
    <row r="68" spans="1:9" s="1" customFormat="1" ht="31.5">
      <c r="A68" s="203"/>
      <c r="B68" s="57" t="s">
        <v>98</v>
      </c>
      <c r="C68" s="17" t="s">
        <v>40</v>
      </c>
      <c r="D68" s="17" t="s">
        <v>126</v>
      </c>
      <c r="E68" s="17" t="s">
        <v>152</v>
      </c>
      <c r="F68" s="17" t="s">
        <v>280</v>
      </c>
      <c r="G68" s="17" t="s">
        <v>88</v>
      </c>
      <c r="H68" s="17" t="s">
        <v>41</v>
      </c>
      <c r="I68" s="75">
        <f>71.5-3.9</f>
        <v>67.6</v>
      </c>
    </row>
    <row r="69" spans="1:9" s="1" customFormat="1" ht="18" customHeight="1">
      <c r="A69" s="203"/>
      <c r="B69" s="67" t="s">
        <v>158</v>
      </c>
      <c r="C69" s="31" t="s">
        <v>40</v>
      </c>
      <c r="D69" s="31" t="s">
        <v>126</v>
      </c>
      <c r="E69" s="31" t="s">
        <v>152</v>
      </c>
      <c r="F69" s="31" t="s">
        <v>281</v>
      </c>
      <c r="G69" s="22"/>
      <c r="H69" s="22"/>
      <c r="I69" s="69">
        <f>I70</f>
        <v>100</v>
      </c>
    </row>
    <row r="70" spans="1:9" s="1" customFormat="1" ht="31.5">
      <c r="A70" s="203"/>
      <c r="B70" s="57" t="s">
        <v>98</v>
      </c>
      <c r="C70" s="17" t="s">
        <v>40</v>
      </c>
      <c r="D70" s="17" t="s">
        <v>126</v>
      </c>
      <c r="E70" s="17" t="s">
        <v>152</v>
      </c>
      <c r="F70" s="17" t="s">
        <v>281</v>
      </c>
      <c r="G70" s="17" t="s">
        <v>88</v>
      </c>
      <c r="H70" s="17" t="s">
        <v>41</v>
      </c>
      <c r="I70" s="75">
        <v>100</v>
      </c>
    </row>
    <row r="71" spans="1:9" s="1" customFormat="1" ht="47.25">
      <c r="A71" s="203"/>
      <c r="B71" s="64" t="s">
        <v>0</v>
      </c>
      <c r="C71" s="18" t="s">
        <v>40</v>
      </c>
      <c r="D71" s="18" t="s">
        <v>126</v>
      </c>
      <c r="E71" s="18" t="s">
        <v>152</v>
      </c>
      <c r="F71" s="18" t="s">
        <v>159</v>
      </c>
      <c r="G71" s="19"/>
      <c r="H71" s="19"/>
      <c r="I71" s="44">
        <f>I72</f>
        <v>770</v>
      </c>
    </row>
    <row r="72" spans="1:9" s="1" customFormat="1" ht="31.5">
      <c r="A72" s="203"/>
      <c r="B72" s="150" t="s">
        <v>276</v>
      </c>
      <c r="C72" s="142" t="s">
        <v>40</v>
      </c>
      <c r="D72" s="142" t="s">
        <v>126</v>
      </c>
      <c r="E72" s="142" t="s">
        <v>152</v>
      </c>
      <c r="F72" s="142" t="s">
        <v>259</v>
      </c>
      <c r="G72" s="143"/>
      <c r="H72" s="143"/>
      <c r="I72" s="151">
        <f>I73</f>
        <v>770</v>
      </c>
    </row>
    <row r="73" spans="1:9" s="1" customFormat="1" ht="15.75">
      <c r="A73" s="203"/>
      <c r="B73" s="64" t="s">
        <v>160</v>
      </c>
      <c r="C73" s="29" t="s">
        <v>40</v>
      </c>
      <c r="D73" s="29" t="s">
        <v>126</v>
      </c>
      <c r="E73" s="29" t="s">
        <v>152</v>
      </c>
      <c r="F73" s="29" t="s">
        <v>258</v>
      </c>
      <c r="G73" s="32"/>
      <c r="H73" s="32"/>
      <c r="I73" s="43">
        <f>SUM(I74:I74)</f>
        <v>770</v>
      </c>
    </row>
    <row r="74" spans="1:9" s="1" customFormat="1" ht="31.5">
      <c r="A74" s="203"/>
      <c r="B74" s="55" t="s">
        <v>98</v>
      </c>
      <c r="C74" s="21" t="s">
        <v>40</v>
      </c>
      <c r="D74" s="21" t="s">
        <v>126</v>
      </c>
      <c r="E74" s="21" t="s">
        <v>152</v>
      </c>
      <c r="F74" s="21" t="s">
        <v>258</v>
      </c>
      <c r="G74" s="21" t="s">
        <v>88</v>
      </c>
      <c r="H74" s="21" t="s">
        <v>41</v>
      </c>
      <c r="I74" s="56">
        <f>484+286</f>
        <v>770</v>
      </c>
    </row>
    <row r="75" spans="1:9" s="1" customFormat="1" ht="15.75">
      <c r="A75" s="203"/>
      <c r="B75" s="64" t="s">
        <v>83</v>
      </c>
      <c r="C75" s="18" t="s">
        <v>40</v>
      </c>
      <c r="D75" s="18" t="s">
        <v>126</v>
      </c>
      <c r="E75" s="18" t="s">
        <v>152</v>
      </c>
      <c r="F75" s="18" t="s">
        <v>135</v>
      </c>
      <c r="G75" s="19"/>
      <c r="H75" s="19"/>
      <c r="I75" s="44">
        <f>I76</f>
        <v>2468.2</v>
      </c>
    </row>
    <row r="76" spans="1:9" s="1" customFormat="1" ht="15.75">
      <c r="A76" s="203"/>
      <c r="B76" s="62" t="s">
        <v>84</v>
      </c>
      <c r="C76" s="18" t="s">
        <v>40</v>
      </c>
      <c r="D76" s="18" t="s">
        <v>126</v>
      </c>
      <c r="E76" s="18" t="s">
        <v>152</v>
      </c>
      <c r="F76" s="18" t="s">
        <v>136</v>
      </c>
      <c r="G76" s="19"/>
      <c r="H76" s="19"/>
      <c r="I76" s="44">
        <f>I77</f>
        <v>2468.2</v>
      </c>
    </row>
    <row r="77" spans="1:9" s="1" customFormat="1" ht="15.75">
      <c r="A77" s="203"/>
      <c r="B77" s="62" t="s">
        <v>84</v>
      </c>
      <c r="C77" s="29" t="s">
        <v>40</v>
      </c>
      <c r="D77" s="29" t="s">
        <v>126</v>
      </c>
      <c r="E77" s="29" t="s">
        <v>152</v>
      </c>
      <c r="F77" s="18" t="s">
        <v>137</v>
      </c>
      <c r="G77" s="32"/>
      <c r="H77" s="32"/>
      <c r="I77" s="43">
        <f>I78+I80+I82+I84+I86+I88+I90+I92</f>
        <v>2468.2</v>
      </c>
    </row>
    <row r="78" spans="1:9" s="1" customFormat="1" ht="31.5">
      <c r="A78" s="203"/>
      <c r="B78" s="64" t="s">
        <v>190</v>
      </c>
      <c r="C78" s="29" t="s">
        <v>40</v>
      </c>
      <c r="D78" s="29" t="s">
        <v>126</v>
      </c>
      <c r="E78" s="29" t="s">
        <v>152</v>
      </c>
      <c r="F78" s="31" t="s">
        <v>412</v>
      </c>
      <c r="G78" s="32"/>
      <c r="H78" s="32"/>
      <c r="I78" s="43">
        <f>I79</f>
        <v>75</v>
      </c>
    </row>
    <row r="79" spans="1:9" s="1" customFormat="1" ht="15.75">
      <c r="A79" s="203"/>
      <c r="B79" s="57" t="s">
        <v>97</v>
      </c>
      <c r="C79" s="17" t="s">
        <v>40</v>
      </c>
      <c r="D79" s="17" t="s">
        <v>126</v>
      </c>
      <c r="E79" s="17" t="s">
        <v>152</v>
      </c>
      <c r="F79" s="17" t="s">
        <v>412</v>
      </c>
      <c r="G79" s="17" t="s">
        <v>87</v>
      </c>
      <c r="H79" s="17" t="s">
        <v>41</v>
      </c>
      <c r="I79" s="91">
        <v>75</v>
      </c>
    </row>
    <row r="80" spans="1:9" s="1" customFormat="1" ht="31.5">
      <c r="A80" s="203"/>
      <c r="B80" s="67" t="s">
        <v>165</v>
      </c>
      <c r="C80" s="31" t="s">
        <v>40</v>
      </c>
      <c r="D80" s="31" t="s">
        <v>126</v>
      </c>
      <c r="E80" s="31" t="s">
        <v>152</v>
      </c>
      <c r="F80" s="31" t="s">
        <v>161</v>
      </c>
      <c r="G80" s="22"/>
      <c r="H80" s="22"/>
      <c r="I80" s="69">
        <f>I81</f>
        <v>294.3</v>
      </c>
    </row>
    <row r="81" spans="1:9" s="1" customFormat="1" ht="15.75">
      <c r="A81" s="203"/>
      <c r="B81" s="57" t="s">
        <v>381</v>
      </c>
      <c r="C81" s="17" t="s">
        <v>40</v>
      </c>
      <c r="D81" s="17" t="s">
        <v>126</v>
      </c>
      <c r="E81" s="17" t="s">
        <v>152</v>
      </c>
      <c r="F81" s="17" t="s">
        <v>161</v>
      </c>
      <c r="G81" s="17" t="s">
        <v>359</v>
      </c>
      <c r="H81" s="17" t="s">
        <v>41</v>
      </c>
      <c r="I81" s="75">
        <f>300-5.7</f>
        <v>294.3</v>
      </c>
    </row>
    <row r="82" spans="1:9" s="1" customFormat="1" ht="31.5">
      <c r="A82" s="203"/>
      <c r="B82" s="67" t="s">
        <v>373</v>
      </c>
      <c r="C82" s="31" t="s">
        <v>40</v>
      </c>
      <c r="D82" s="31" t="s">
        <v>126</v>
      </c>
      <c r="E82" s="31" t="s">
        <v>152</v>
      </c>
      <c r="F82" s="31" t="s">
        <v>374</v>
      </c>
      <c r="G82" s="22"/>
      <c r="H82" s="22"/>
      <c r="I82" s="69">
        <f>I83</f>
        <v>5.7</v>
      </c>
    </row>
    <row r="83" spans="1:9" s="1" customFormat="1" ht="15.75">
      <c r="A83" s="203"/>
      <c r="B83" s="57" t="s">
        <v>371</v>
      </c>
      <c r="C83" s="17" t="s">
        <v>40</v>
      </c>
      <c r="D83" s="17" t="s">
        <v>369</v>
      </c>
      <c r="E83" s="17" t="s">
        <v>370</v>
      </c>
      <c r="F83" s="17" t="s">
        <v>374</v>
      </c>
      <c r="G83" s="17" t="s">
        <v>372</v>
      </c>
      <c r="H83" s="17" t="s">
        <v>41</v>
      </c>
      <c r="I83" s="75">
        <v>5.7</v>
      </c>
    </row>
    <row r="84" spans="1:9" s="1" customFormat="1" ht="31.5">
      <c r="A84" s="203"/>
      <c r="B84" s="67" t="s">
        <v>277</v>
      </c>
      <c r="C84" s="31" t="s">
        <v>40</v>
      </c>
      <c r="D84" s="31" t="s">
        <v>126</v>
      </c>
      <c r="E84" s="31" t="s">
        <v>152</v>
      </c>
      <c r="F84" s="31" t="s">
        <v>278</v>
      </c>
      <c r="G84" s="22"/>
      <c r="H84" s="22"/>
      <c r="I84" s="69">
        <f>I85</f>
        <v>1154.4</v>
      </c>
    </row>
    <row r="85" spans="1:9" s="1" customFormat="1" ht="31.5">
      <c r="A85" s="203"/>
      <c r="B85" s="57" t="s">
        <v>98</v>
      </c>
      <c r="C85" s="17" t="s">
        <v>40</v>
      </c>
      <c r="D85" s="17" t="s">
        <v>126</v>
      </c>
      <c r="E85" s="17" t="s">
        <v>152</v>
      </c>
      <c r="F85" s="17" t="s">
        <v>278</v>
      </c>
      <c r="G85" s="17" t="s">
        <v>88</v>
      </c>
      <c r="H85" s="17" t="s">
        <v>41</v>
      </c>
      <c r="I85" s="75">
        <f>996.1+158.3</f>
        <v>1154.4</v>
      </c>
    </row>
    <row r="86" spans="1:9" s="1" customFormat="1" ht="15.75">
      <c r="A86" s="203"/>
      <c r="B86" s="67" t="s">
        <v>345</v>
      </c>
      <c r="C86" s="31" t="s">
        <v>40</v>
      </c>
      <c r="D86" s="31" t="s">
        <v>126</v>
      </c>
      <c r="E86" s="31" t="s">
        <v>152</v>
      </c>
      <c r="F86" s="31" t="s">
        <v>344</v>
      </c>
      <c r="G86" s="22"/>
      <c r="H86" s="22"/>
      <c r="I86" s="69">
        <f>I87</f>
        <v>33.8</v>
      </c>
    </row>
    <row r="87" spans="1:9" s="1" customFormat="1" ht="31.5">
      <c r="A87" s="203"/>
      <c r="B87" s="57" t="s">
        <v>98</v>
      </c>
      <c r="C87" s="17" t="s">
        <v>40</v>
      </c>
      <c r="D87" s="17" t="s">
        <v>126</v>
      </c>
      <c r="E87" s="17" t="s">
        <v>152</v>
      </c>
      <c r="F87" s="17" t="s">
        <v>344</v>
      </c>
      <c r="G87" s="17" t="s">
        <v>88</v>
      </c>
      <c r="H87" s="17" t="s">
        <v>41</v>
      </c>
      <c r="I87" s="75">
        <f>16.8+17</f>
        <v>33.8</v>
      </c>
    </row>
    <row r="88" spans="1:9" s="1" customFormat="1" ht="15.75">
      <c r="A88" s="203"/>
      <c r="B88" s="67" t="s">
        <v>166</v>
      </c>
      <c r="C88" s="31" t="s">
        <v>40</v>
      </c>
      <c r="D88" s="31" t="s">
        <v>126</v>
      </c>
      <c r="E88" s="31" t="s">
        <v>152</v>
      </c>
      <c r="F88" s="31" t="s">
        <v>162</v>
      </c>
      <c r="G88" s="22"/>
      <c r="H88" s="22"/>
      <c r="I88" s="69">
        <f>I89</f>
        <v>523.3</v>
      </c>
    </row>
    <row r="89" spans="1:9" s="1" customFormat="1" ht="31.5">
      <c r="A89" s="203"/>
      <c r="B89" s="57" t="s">
        <v>98</v>
      </c>
      <c r="C89" s="17" t="s">
        <v>40</v>
      </c>
      <c r="D89" s="17" t="s">
        <v>126</v>
      </c>
      <c r="E89" s="17" t="s">
        <v>152</v>
      </c>
      <c r="F89" s="17" t="s">
        <v>162</v>
      </c>
      <c r="G89" s="17" t="s">
        <v>88</v>
      </c>
      <c r="H89" s="17" t="s">
        <v>41</v>
      </c>
      <c r="I89" s="75">
        <f>504+19.3</f>
        <v>523.3</v>
      </c>
    </row>
    <row r="90" spans="1:9" s="1" customFormat="1" ht="47.25">
      <c r="A90" s="203"/>
      <c r="B90" s="67" t="s">
        <v>167</v>
      </c>
      <c r="C90" s="31" t="s">
        <v>40</v>
      </c>
      <c r="D90" s="31" t="s">
        <v>126</v>
      </c>
      <c r="E90" s="31" t="s">
        <v>152</v>
      </c>
      <c r="F90" s="31" t="s">
        <v>163</v>
      </c>
      <c r="G90" s="22"/>
      <c r="H90" s="22"/>
      <c r="I90" s="69">
        <f>I91</f>
        <v>230.7</v>
      </c>
    </row>
    <row r="91" spans="1:9" s="1" customFormat="1" ht="31.5">
      <c r="A91" s="203"/>
      <c r="B91" s="57" t="s">
        <v>98</v>
      </c>
      <c r="C91" s="17" t="s">
        <v>40</v>
      </c>
      <c r="D91" s="17" t="s">
        <v>126</v>
      </c>
      <c r="E91" s="17" t="s">
        <v>152</v>
      </c>
      <c r="F91" s="17" t="s">
        <v>163</v>
      </c>
      <c r="G91" s="17" t="s">
        <v>88</v>
      </c>
      <c r="H91" s="17" t="s">
        <v>41</v>
      </c>
      <c r="I91" s="75">
        <f>250-19.3</f>
        <v>230.7</v>
      </c>
    </row>
    <row r="92" spans="1:9" s="1" customFormat="1" ht="31.5">
      <c r="A92" s="203"/>
      <c r="B92" s="67" t="s">
        <v>168</v>
      </c>
      <c r="C92" s="31" t="s">
        <v>40</v>
      </c>
      <c r="D92" s="31" t="s">
        <v>126</v>
      </c>
      <c r="E92" s="31" t="s">
        <v>152</v>
      </c>
      <c r="F92" s="31" t="s">
        <v>164</v>
      </c>
      <c r="G92" s="22"/>
      <c r="H92" s="22"/>
      <c r="I92" s="69">
        <f>I93</f>
        <v>151</v>
      </c>
    </row>
    <row r="93" spans="1:9" s="1" customFormat="1" ht="32.25" thickBot="1">
      <c r="A93" s="203"/>
      <c r="B93" s="57" t="s">
        <v>98</v>
      </c>
      <c r="C93" s="17" t="s">
        <v>40</v>
      </c>
      <c r="D93" s="17" t="s">
        <v>126</v>
      </c>
      <c r="E93" s="17" t="s">
        <v>152</v>
      </c>
      <c r="F93" s="17" t="s">
        <v>164</v>
      </c>
      <c r="G93" s="17" t="s">
        <v>88</v>
      </c>
      <c r="H93" s="17" t="s">
        <v>41</v>
      </c>
      <c r="I93" s="75">
        <f>168-17</f>
        <v>151</v>
      </c>
    </row>
    <row r="94" spans="1:9" s="1" customFormat="1" ht="17.25" thickBot="1" thickTop="1">
      <c r="A94" s="203"/>
      <c r="B94" s="76" t="s">
        <v>16</v>
      </c>
      <c r="C94" s="34" t="s">
        <v>40</v>
      </c>
      <c r="D94" s="34" t="s">
        <v>153</v>
      </c>
      <c r="E94" s="34"/>
      <c r="F94" s="34"/>
      <c r="G94" s="35"/>
      <c r="H94" s="35"/>
      <c r="I94" s="40">
        <f>I95</f>
        <v>916.5</v>
      </c>
    </row>
    <row r="95" spans="1:9" s="1" customFormat="1" ht="16.5" thickTop="1">
      <c r="A95" s="203"/>
      <c r="B95" s="93" t="s">
        <v>17</v>
      </c>
      <c r="C95" s="12" t="s">
        <v>40</v>
      </c>
      <c r="D95" s="12" t="s">
        <v>153</v>
      </c>
      <c r="E95" s="12" t="s">
        <v>154</v>
      </c>
      <c r="F95" s="12"/>
      <c r="G95" s="12"/>
      <c r="H95" s="13"/>
      <c r="I95" s="41">
        <f>I96</f>
        <v>916.5</v>
      </c>
    </row>
    <row r="96" spans="1:9" s="1" customFormat="1" ht="15.75">
      <c r="A96" s="203"/>
      <c r="B96" s="64" t="s">
        <v>83</v>
      </c>
      <c r="C96" s="18" t="s">
        <v>40</v>
      </c>
      <c r="D96" s="18" t="s">
        <v>153</v>
      </c>
      <c r="E96" s="18" t="s">
        <v>154</v>
      </c>
      <c r="F96" s="18" t="s">
        <v>169</v>
      </c>
      <c r="G96" s="19"/>
      <c r="H96" s="19"/>
      <c r="I96" s="44">
        <f>I97</f>
        <v>916.5</v>
      </c>
    </row>
    <row r="97" spans="1:9" s="1" customFormat="1" ht="15.75">
      <c r="A97" s="203"/>
      <c r="B97" s="62" t="s">
        <v>84</v>
      </c>
      <c r="C97" s="18" t="s">
        <v>40</v>
      </c>
      <c r="D97" s="18" t="s">
        <v>153</v>
      </c>
      <c r="E97" s="18" t="s">
        <v>154</v>
      </c>
      <c r="F97" s="18" t="s">
        <v>136</v>
      </c>
      <c r="G97" s="19"/>
      <c r="H97" s="19"/>
      <c r="I97" s="44">
        <f>I98</f>
        <v>916.5</v>
      </c>
    </row>
    <row r="98" spans="1:9" s="1" customFormat="1" ht="15.75">
      <c r="A98" s="203"/>
      <c r="B98" s="62" t="s">
        <v>84</v>
      </c>
      <c r="C98" s="18" t="s">
        <v>40</v>
      </c>
      <c r="D98" s="18" t="s">
        <v>153</v>
      </c>
      <c r="E98" s="18" t="s">
        <v>154</v>
      </c>
      <c r="F98" s="18" t="s">
        <v>137</v>
      </c>
      <c r="G98" s="19"/>
      <c r="H98" s="19"/>
      <c r="I98" s="44">
        <f>I99</f>
        <v>916.5</v>
      </c>
    </row>
    <row r="99" spans="1:9" s="1" customFormat="1" ht="31.5">
      <c r="A99" s="203"/>
      <c r="B99" s="64" t="s">
        <v>171</v>
      </c>
      <c r="C99" s="29" t="s">
        <v>40</v>
      </c>
      <c r="D99" s="29" t="s">
        <v>153</v>
      </c>
      <c r="E99" s="29" t="s">
        <v>154</v>
      </c>
      <c r="F99" s="29" t="s">
        <v>170</v>
      </c>
      <c r="G99" s="32"/>
      <c r="H99" s="32"/>
      <c r="I99" s="43">
        <f>I100+I101</f>
        <v>916.5</v>
      </c>
    </row>
    <row r="100" spans="1:9" s="1" customFormat="1" ht="15.75">
      <c r="A100" s="203"/>
      <c r="B100" s="92" t="s">
        <v>97</v>
      </c>
      <c r="C100" s="15" t="s">
        <v>40</v>
      </c>
      <c r="D100" s="15" t="s">
        <v>153</v>
      </c>
      <c r="E100" s="15" t="s">
        <v>154</v>
      </c>
      <c r="F100" s="15" t="s">
        <v>170</v>
      </c>
      <c r="G100" s="15" t="s">
        <v>87</v>
      </c>
      <c r="H100" s="15" t="s">
        <v>64</v>
      </c>
      <c r="I100" s="90">
        <f>1033.2+3-140+8.8</f>
        <v>905</v>
      </c>
    </row>
    <row r="101" spans="1:9" s="1" customFormat="1" ht="32.25" thickBot="1">
      <c r="A101" s="203"/>
      <c r="B101" s="92" t="s">
        <v>98</v>
      </c>
      <c r="C101" s="15" t="s">
        <v>40</v>
      </c>
      <c r="D101" s="15" t="s">
        <v>153</v>
      </c>
      <c r="E101" s="15" t="s">
        <v>154</v>
      </c>
      <c r="F101" s="15" t="s">
        <v>170</v>
      </c>
      <c r="G101" s="15" t="s">
        <v>88</v>
      </c>
      <c r="H101" s="15" t="s">
        <v>64</v>
      </c>
      <c r="I101" s="90">
        <f>23.7-3-0.4-8.8</f>
        <v>11.5</v>
      </c>
    </row>
    <row r="102" spans="1:9" s="1" customFormat="1" ht="17.25" thickBot="1" thickTop="1">
      <c r="A102" s="203"/>
      <c r="B102" s="76" t="s">
        <v>18</v>
      </c>
      <c r="C102" s="34" t="s">
        <v>40</v>
      </c>
      <c r="D102" s="34" t="s">
        <v>154</v>
      </c>
      <c r="E102" s="34"/>
      <c r="F102" s="35"/>
      <c r="G102" s="35" t="s">
        <v>10</v>
      </c>
      <c r="H102" s="35" t="s">
        <v>10</v>
      </c>
      <c r="I102" s="40">
        <f>I103+I116+I122</f>
        <v>8121</v>
      </c>
    </row>
    <row r="103" spans="1:9" s="1" customFormat="1" ht="32.25" thickTop="1">
      <c r="A103" s="203"/>
      <c r="B103" s="93" t="s">
        <v>19</v>
      </c>
      <c r="C103" s="12" t="s">
        <v>40</v>
      </c>
      <c r="D103" s="12" t="s">
        <v>154</v>
      </c>
      <c r="E103" s="12" t="s">
        <v>172</v>
      </c>
      <c r="F103" s="13"/>
      <c r="G103" s="13"/>
      <c r="H103" s="13"/>
      <c r="I103" s="41">
        <f>I104+I111</f>
        <v>1482.3</v>
      </c>
    </row>
    <row r="104" spans="1:9" s="1" customFormat="1" ht="47.25">
      <c r="A104" s="203"/>
      <c r="B104" s="64" t="s">
        <v>113</v>
      </c>
      <c r="C104" s="18" t="s">
        <v>40</v>
      </c>
      <c r="D104" s="18" t="s">
        <v>154</v>
      </c>
      <c r="E104" s="18" t="s">
        <v>172</v>
      </c>
      <c r="F104" s="18" t="s">
        <v>148</v>
      </c>
      <c r="G104" s="19"/>
      <c r="H104" s="19"/>
      <c r="I104" s="44">
        <f>I105</f>
        <v>1257.1</v>
      </c>
    </row>
    <row r="105" spans="1:9" s="1" customFormat="1" ht="78.75">
      <c r="A105" s="203"/>
      <c r="B105" s="62" t="s">
        <v>150</v>
      </c>
      <c r="C105" s="18" t="s">
        <v>40</v>
      </c>
      <c r="D105" s="18" t="s">
        <v>154</v>
      </c>
      <c r="E105" s="18" t="s">
        <v>172</v>
      </c>
      <c r="F105" s="18" t="s">
        <v>149</v>
      </c>
      <c r="G105" s="19"/>
      <c r="H105" s="19"/>
      <c r="I105" s="44">
        <f>I106</f>
        <v>1257.1</v>
      </c>
    </row>
    <row r="106" spans="1:9" s="1" customFormat="1" ht="47.25">
      <c r="A106" s="203"/>
      <c r="B106" s="150" t="s">
        <v>265</v>
      </c>
      <c r="C106" s="142" t="s">
        <v>40</v>
      </c>
      <c r="D106" s="142" t="s">
        <v>154</v>
      </c>
      <c r="E106" s="142" t="s">
        <v>172</v>
      </c>
      <c r="F106" s="142" t="s">
        <v>260</v>
      </c>
      <c r="G106" s="143"/>
      <c r="H106" s="143"/>
      <c r="I106" s="151">
        <f>I107+I109</f>
        <v>1257.1</v>
      </c>
    </row>
    <row r="107" spans="1:9" s="1" customFormat="1" ht="31.5">
      <c r="A107" s="203"/>
      <c r="B107" s="67" t="s">
        <v>256</v>
      </c>
      <c r="C107" s="31" t="s">
        <v>40</v>
      </c>
      <c r="D107" s="31" t="s">
        <v>154</v>
      </c>
      <c r="E107" s="31" t="s">
        <v>172</v>
      </c>
      <c r="F107" s="31" t="s">
        <v>282</v>
      </c>
      <c r="G107" s="22"/>
      <c r="H107" s="22"/>
      <c r="I107" s="69">
        <f>I108</f>
        <v>27.1</v>
      </c>
    </row>
    <row r="108" spans="1:9" s="1" customFormat="1" ht="31.5">
      <c r="A108" s="203"/>
      <c r="B108" s="57" t="s">
        <v>98</v>
      </c>
      <c r="C108" s="17" t="s">
        <v>40</v>
      </c>
      <c r="D108" s="17" t="s">
        <v>154</v>
      </c>
      <c r="E108" s="17" t="s">
        <v>172</v>
      </c>
      <c r="F108" s="17" t="s">
        <v>282</v>
      </c>
      <c r="G108" s="17" t="s">
        <v>88</v>
      </c>
      <c r="H108" s="17" t="s">
        <v>41</v>
      </c>
      <c r="I108" s="75">
        <f>30-2.9</f>
        <v>27.1</v>
      </c>
    </row>
    <row r="109" spans="1:9" s="1" customFormat="1" ht="15.75">
      <c r="A109" s="203"/>
      <c r="B109" s="67" t="s">
        <v>255</v>
      </c>
      <c r="C109" s="31" t="s">
        <v>40</v>
      </c>
      <c r="D109" s="31" t="s">
        <v>154</v>
      </c>
      <c r="E109" s="31" t="s">
        <v>172</v>
      </c>
      <c r="F109" s="31" t="s">
        <v>283</v>
      </c>
      <c r="G109" s="22"/>
      <c r="H109" s="22"/>
      <c r="I109" s="69">
        <f>I110</f>
        <v>1230</v>
      </c>
    </row>
    <row r="110" spans="1:9" s="1" customFormat="1" ht="31.5">
      <c r="A110" s="203"/>
      <c r="B110" s="57" t="s">
        <v>98</v>
      </c>
      <c r="C110" s="17" t="s">
        <v>40</v>
      </c>
      <c r="D110" s="17" t="s">
        <v>154</v>
      </c>
      <c r="E110" s="17" t="s">
        <v>172</v>
      </c>
      <c r="F110" s="17" t="s">
        <v>283</v>
      </c>
      <c r="G110" s="17" t="s">
        <v>88</v>
      </c>
      <c r="H110" s="17" t="s">
        <v>41</v>
      </c>
      <c r="I110" s="75">
        <v>1230</v>
      </c>
    </row>
    <row r="111" spans="1:9" s="1" customFormat="1" ht="15.75">
      <c r="A111" s="203"/>
      <c r="B111" s="93" t="s">
        <v>83</v>
      </c>
      <c r="C111" s="12" t="s">
        <v>40</v>
      </c>
      <c r="D111" s="12" t="s">
        <v>154</v>
      </c>
      <c r="E111" s="12" t="s">
        <v>172</v>
      </c>
      <c r="F111" s="13" t="s">
        <v>135</v>
      </c>
      <c r="G111" s="13"/>
      <c r="H111" s="13"/>
      <c r="I111" s="41">
        <f>I112</f>
        <v>225.2</v>
      </c>
    </row>
    <row r="112" spans="1:9" s="1" customFormat="1" ht="15.75">
      <c r="A112" s="203"/>
      <c r="B112" s="93" t="s">
        <v>84</v>
      </c>
      <c r="C112" s="12" t="s">
        <v>40</v>
      </c>
      <c r="D112" s="12" t="s">
        <v>154</v>
      </c>
      <c r="E112" s="12" t="s">
        <v>172</v>
      </c>
      <c r="F112" s="13" t="s">
        <v>136</v>
      </c>
      <c r="G112" s="13"/>
      <c r="H112" s="13"/>
      <c r="I112" s="41">
        <f>I114</f>
        <v>225.2</v>
      </c>
    </row>
    <row r="113" spans="1:9" s="1" customFormat="1" ht="15.75">
      <c r="A113" s="203"/>
      <c r="B113" s="93" t="s">
        <v>84</v>
      </c>
      <c r="C113" s="12" t="s">
        <v>40</v>
      </c>
      <c r="D113" s="12" t="s">
        <v>154</v>
      </c>
      <c r="E113" s="12" t="s">
        <v>172</v>
      </c>
      <c r="F113" s="13" t="s">
        <v>137</v>
      </c>
      <c r="G113" s="13"/>
      <c r="H113" s="13"/>
      <c r="I113" s="41">
        <f>I115</f>
        <v>225.2</v>
      </c>
    </row>
    <row r="114" spans="1:9" s="1" customFormat="1" ht="31.5">
      <c r="A114" s="203"/>
      <c r="B114" s="67" t="s">
        <v>339</v>
      </c>
      <c r="C114" s="31" t="s">
        <v>40</v>
      </c>
      <c r="D114" s="31" t="s">
        <v>154</v>
      </c>
      <c r="E114" s="31" t="s">
        <v>172</v>
      </c>
      <c r="F114" s="31" t="s">
        <v>257</v>
      </c>
      <c r="G114" s="22"/>
      <c r="H114" s="22"/>
      <c r="I114" s="69">
        <f>I115</f>
        <v>225.2</v>
      </c>
    </row>
    <row r="115" spans="1:9" s="1" customFormat="1" ht="15.75">
      <c r="A115" s="203"/>
      <c r="B115" s="57" t="s">
        <v>85</v>
      </c>
      <c r="C115" s="17" t="s">
        <v>40</v>
      </c>
      <c r="D115" s="17" t="s">
        <v>154</v>
      </c>
      <c r="E115" s="17" t="s">
        <v>172</v>
      </c>
      <c r="F115" s="17" t="s">
        <v>257</v>
      </c>
      <c r="G115" s="17" t="s">
        <v>61</v>
      </c>
      <c r="H115" s="17" t="s">
        <v>58</v>
      </c>
      <c r="I115" s="75">
        <v>225.2</v>
      </c>
    </row>
    <row r="116" spans="1:9" s="1" customFormat="1" ht="15.75">
      <c r="A116" s="203"/>
      <c r="B116" s="62" t="s">
        <v>56</v>
      </c>
      <c r="C116" s="18" t="s">
        <v>40</v>
      </c>
      <c r="D116" s="18" t="s">
        <v>154</v>
      </c>
      <c r="E116" s="18" t="s">
        <v>173</v>
      </c>
      <c r="F116" s="19"/>
      <c r="G116" s="19"/>
      <c r="H116" s="19"/>
      <c r="I116" s="48">
        <f>I117</f>
        <v>368.7</v>
      </c>
    </row>
    <row r="117" spans="1:9" s="1" customFormat="1" ht="47.25">
      <c r="A117" s="203"/>
      <c r="B117" s="64" t="s">
        <v>113</v>
      </c>
      <c r="C117" s="18" t="s">
        <v>40</v>
      </c>
      <c r="D117" s="18" t="s">
        <v>154</v>
      </c>
      <c r="E117" s="18" t="s">
        <v>173</v>
      </c>
      <c r="F117" s="18" t="s">
        <v>148</v>
      </c>
      <c r="G117" s="19"/>
      <c r="H117" s="19"/>
      <c r="I117" s="44">
        <f>I118</f>
        <v>368.7</v>
      </c>
    </row>
    <row r="118" spans="1:9" s="1" customFormat="1" ht="47.25">
      <c r="A118" s="203"/>
      <c r="B118" s="62" t="s">
        <v>175</v>
      </c>
      <c r="C118" s="18" t="s">
        <v>40</v>
      </c>
      <c r="D118" s="18" t="s">
        <v>154</v>
      </c>
      <c r="E118" s="18" t="s">
        <v>173</v>
      </c>
      <c r="F118" s="18" t="s">
        <v>156</v>
      </c>
      <c r="G118" s="19"/>
      <c r="H118" s="19"/>
      <c r="I118" s="44">
        <f>I119</f>
        <v>368.7</v>
      </c>
    </row>
    <row r="119" spans="1:9" s="1" customFormat="1" ht="31.5">
      <c r="A119" s="203"/>
      <c r="B119" s="150" t="s">
        <v>266</v>
      </c>
      <c r="C119" s="142" t="s">
        <v>40</v>
      </c>
      <c r="D119" s="142" t="s">
        <v>154</v>
      </c>
      <c r="E119" s="142" t="s">
        <v>173</v>
      </c>
      <c r="F119" s="142" t="s">
        <v>279</v>
      </c>
      <c r="G119" s="143"/>
      <c r="H119" s="143"/>
      <c r="I119" s="151">
        <f>I120</f>
        <v>368.7</v>
      </c>
    </row>
    <row r="120" spans="1:9" s="1" customFormat="1" ht="38.25" customHeight="1">
      <c r="A120" s="203"/>
      <c r="B120" s="67" t="s">
        <v>176</v>
      </c>
      <c r="C120" s="31" t="s">
        <v>40</v>
      </c>
      <c r="D120" s="31" t="s">
        <v>154</v>
      </c>
      <c r="E120" s="31" t="s">
        <v>173</v>
      </c>
      <c r="F120" s="31" t="s">
        <v>284</v>
      </c>
      <c r="G120" s="22"/>
      <c r="H120" s="22"/>
      <c r="I120" s="69">
        <f>I121</f>
        <v>368.7</v>
      </c>
    </row>
    <row r="121" spans="1:9" s="1" customFormat="1" ht="31.5">
      <c r="A121" s="203"/>
      <c r="B121" s="100" t="s">
        <v>98</v>
      </c>
      <c r="C121" s="24" t="s">
        <v>40</v>
      </c>
      <c r="D121" s="24" t="s">
        <v>154</v>
      </c>
      <c r="E121" s="24" t="s">
        <v>173</v>
      </c>
      <c r="F121" s="24" t="s">
        <v>284</v>
      </c>
      <c r="G121" s="24" t="s">
        <v>88</v>
      </c>
      <c r="H121" s="24" t="s">
        <v>41</v>
      </c>
      <c r="I121" s="133">
        <f>100+174.9+105.7-11.9</f>
        <v>368.7</v>
      </c>
    </row>
    <row r="122" spans="1:9" s="1" customFormat="1" ht="31.5">
      <c r="A122" s="203"/>
      <c r="B122" s="62" t="s">
        <v>60</v>
      </c>
      <c r="C122" s="18" t="s">
        <v>40</v>
      </c>
      <c r="D122" s="18" t="s">
        <v>154</v>
      </c>
      <c r="E122" s="18" t="s">
        <v>174</v>
      </c>
      <c r="F122" s="19"/>
      <c r="G122" s="19"/>
      <c r="H122" s="19"/>
      <c r="I122" s="48">
        <f>I123</f>
        <v>6270</v>
      </c>
    </row>
    <row r="123" spans="1:9" s="1" customFormat="1" ht="47.25">
      <c r="A123" s="203"/>
      <c r="B123" s="64" t="s">
        <v>113</v>
      </c>
      <c r="C123" s="18" t="s">
        <v>40</v>
      </c>
      <c r="D123" s="18" t="s">
        <v>154</v>
      </c>
      <c r="E123" s="18" t="s">
        <v>174</v>
      </c>
      <c r="F123" s="19" t="s">
        <v>148</v>
      </c>
      <c r="G123" s="19"/>
      <c r="H123" s="19"/>
      <c r="I123" s="48">
        <f>I124</f>
        <v>6270</v>
      </c>
    </row>
    <row r="124" spans="1:9" s="1" customFormat="1" ht="63">
      <c r="A124" s="203"/>
      <c r="B124" s="62" t="s">
        <v>178</v>
      </c>
      <c r="C124" s="18" t="s">
        <v>40</v>
      </c>
      <c r="D124" s="18" t="s">
        <v>154</v>
      </c>
      <c r="E124" s="18" t="s">
        <v>174</v>
      </c>
      <c r="F124" s="19" t="s">
        <v>177</v>
      </c>
      <c r="G124" s="19"/>
      <c r="H124" s="19"/>
      <c r="I124" s="48">
        <f>I125</f>
        <v>6270</v>
      </c>
    </row>
    <row r="125" spans="1:9" s="1" customFormat="1" ht="21.75" customHeight="1">
      <c r="A125" s="203"/>
      <c r="B125" s="145" t="s">
        <v>267</v>
      </c>
      <c r="C125" s="140" t="s">
        <v>40</v>
      </c>
      <c r="D125" s="140" t="s">
        <v>154</v>
      </c>
      <c r="E125" s="140" t="s">
        <v>174</v>
      </c>
      <c r="F125" s="146" t="s">
        <v>285</v>
      </c>
      <c r="G125" s="146"/>
      <c r="H125" s="146"/>
      <c r="I125" s="168">
        <f>I126+I128</f>
        <v>6270</v>
      </c>
    </row>
    <row r="126" spans="1:10" s="1" customFormat="1" ht="47.25">
      <c r="A126" s="203"/>
      <c r="B126" s="67" t="s">
        <v>179</v>
      </c>
      <c r="C126" s="31" t="s">
        <v>40</v>
      </c>
      <c r="D126" s="31" t="s">
        <v>154</v>
      </c>
      <c r="E126" s="31" t="s">
        <v>174</v>
      </c>
      <c r="F126" s="31" t="s">
        <v>287</v>
      </c>
      <c r="G126" s="21"/>
      <c r="H126" s="21"/>
      <c r="I126" s="137">
        <f>I127</f>
        <v>570</v>
      </c>
      <c r="J126" s="198"/>
    </row>
    <row r="127" spans="1:9" s="1" customFormat="1" ht="33.75" customHeight="1">
      <c r="A127" s="203"/>
      <c r="B127" s="122" t="s">
        <v>98</v>
      </c>
      <c r="C127" s="23" t="s">
        <v>40</v>
      </c>
      <c r="D127" s="23" t="s">
        <v>154</v>
      </c>
      <c r="E127" s="23" t="s">
        <v>174</v>
      </c>
      <c r="F127" s="23" t="s">
        <v>287</v>
      </c>
      <c r="G127" s="23" t="s">
        <v>88</v>
      </c>
      <c r="H127" s="23" t="s">
        <v>79</v>
      </c>
      <c r="I127" s="139">
        <f>570</f>
        <v>570</v>
      </c>
    </row>
    <row r="128" spans="1:9" s="1" customFormat="1" ht="47.25">
      <c r="A128" s="203"/>
      <c r="B128" s="67" t="s">
        <v>179</v>
      </c>
      <c r="C128" s="31" t="s">
        <v>40</v>
      </c>
      <c r="D128" s="31" t="s">
        <v>154</v>
      </c>
      <c r="E128" s="31" t="s">
        <v>174</v>
      </c>
      <c r="F128" s="22" t="s">
        <v>286</v>
      </c>
      <c r="G128" s="22"/>
      <c r="H128" s="22"/>
      <c r="I128" s="137">
        <f>I129</f>
        <v>5700</v>
      </c>
    </row>
    <row r="129" spans="1:9" s="1" customFormat="1" ht="33.75" customHeight="1" thickBot="1">
      <c r="A129" s="203"/>
      <c r="B129" s="122" t="s">
        <v>98</v>
      </c>
      <c r="C129" s="23" t="s">
        <v>40</v>
      </c>
      <c r="D129" s="23" t="s">
        <v>154</v>
      </c>
      <c r="E129" s="23" t="s">
        <v>174</v>
      </c>
      <c r="F129" s="23" t="s">
        <v>286</v>
      </c>
      <c r="G129" s="23" t="s">
        <v>88</v>
      </c>
      <c r="H129" s="23" t="s">
        <v>2</v>
      </c>
      <c r="I129" s="139">
        <v>5700</v>
      </c>
    </row>
    <row r="130" spans="1:9" s="1" customFormat="1" ht="17.25" thickBot="1" thickTop="1">
      <c r="A130" s="203"/>
      <c r="B130" s="76" t="s">
        <v>20</v>
      </c>
      <c r="C130" s="34" t="s">
        <v>40</v>
      </c>
      <c r="D130" s="34" t="s">
        <v>117</v>
      </c>
      <c r="E130" s="34"/>
      <c r="F130" s="35"/>
      <c r="G130" s="35"/>
      <c r="H130" s="35"/>
      <c r="I130" s="77">
        <f>I131+I152</f>
        <v>36478.9</v>
      </c>
    </row>
    <row r="131" spans="1:9" s="1" customFormat="1" ht="16.5" thickTop="1">
      <c r="A131" s="203"/>
      <c r="B131" s="78" t="s">
        <v>75</v>
      </c>
      <c r="C131" s="59" t="s">
        <v>40</v>
      </c>
      <c r="D131" s="59" t="s">
        <v>117</v>
      </c>
      <c r="E131" s="59" t="s">
        <v>172</v>
      </c>
      <c r="F131" s="60"/>
      <c r="G131" s="60"/>
      <c r="H131" s="60"/>
      <c r="I131" s="61">
        <f>I132</f>
        <v>35597.200000000004</v>
      </c>
    </row>
    <row r="132" spans="1:9" s="1" customFormat="1" ht="47.25">
      <c r="A132" s="203"/>
      <c r="B132" s="62" t="s">
        <v>114</v>
      </c>
      <c r="C132" s="18" t="s">
        <v>40</v>
      </c>
      <c r="D132" s="18" t="s">
        <v>117</v>
      </c>
      <c r="E132" s="18" t="s">
        <v>172</v>
      </c>
      <c r="F132" s="19" t="s">
        <v>187</v>
      </c>
      <c r="G132" s="19"/>
      <c r="H132" s="19"/>
      <c r="I132" s="45">
        <f>I133</f>
        <v>35597.200000000004</v>
      </c>
    </row>
    <row r="133" spans="1:9" s="1" customFormat="1" ht="31.5">
      <c r="A133" s="203"/>
      <c r="B133" s="103" t="s">
        <v>197</v>
      </c>
      <c r="C133" s="27" t="s">
        <v>40</v>
      </c>
      <c r="D133" s="27" t="s">
        <v>117</v>
      </c>
      <c r="E133" s="27" t="s">
        <v>172</v>
      </c>
      <c r="F133" s="28" t="s">
        <v>241</v>
      </c>
      <c r="G133" s="28"/>
      <c r="H133" s="28"/>
      <c r="I133" s="58">
        <f>I134</f>
        <v>35597.200000000004</v>
      </c>
    </row>
    <row r="134" spans="1:9" s="1" customFormat="1" ht="31.5">
      <c r="A134" s="203"/>
      <c r="B134" s="150" t="s">
        <v>268</v>
      </c>
      <c r="C134" s="142" t="s">
        <v>40</v>
      </c>
      <c r="D134" s="142" t="s">
        <v>117</v>
      </c>
      <c r="E134" s="142" t="s">
        <v>172</v>
      </c>
      <c r="F134" s="143" t="s">
        <v>288</v>
      </c>
      <c r="G134" s="143"/>
      <c r="H134" s="143"/>
      <c r="I134" s="151">
        <f>I135+I137+I139+I141+I143+I146+I148+I150</f>
        <v>35597.200000000004</v>
      </c>
    </row>
    <row r="135" spans="1:9" s="1" customFormat="1" ht="15.75">
      <c r="A135" s="203"/>
      <c r="B135" s="104" t="s">
        <v>254</v>
      </c>
      <c r="C135" s="29" t="s">
        <v>40</v>
      </c>
      <c r="D135" s="29" t="s">
        <v>117</v>
      </c>
      <c r="E135" s="29" t="s">
        <v>172</v>
      </c>
      <c r="F135" s="32" t="s">
        <v>289</v>
      </c>
      <c r="G135" s="32"/>
      <c r="H135" s="32"/>
      <c r="I135" s="65">
        <f>I136</f>
        <v>10863.499999999998</v>
      </c>
    </row>
    <row r="136" spans="1:9" s="1" customFormat="1" ht="31.5">
      <c r="A136" s="203"/>
      <c r="B136" s="120" t="s">
        <v>98</v>
      </c>
      <c r="C136" s="105" t="s">
        <v>40</v>
      </c>
      <c r="D136" s="105" t="s">
        <v>117</v>
      </c>
      <c r="E136" s="105" t="s">
        <v>172</v>
      </c>
      <c r="F136" s="21" t="s">
        <v>289</v>
      </c>
      <c r="G136" s="21" t="s">
        <v>88</v>
      </c>
      <c r="H136" s="21" t="s">
        <v>41</v>
      </c>
      <c r="I136" s="130">
        <f>15284.9-2300-170.7+520.4-1261.9-1209.2</f>
        <v>10863.499999999998</v>
      </c>
    </row>
    <row r="137" spans="1:9" s="1" customFormat="1" ht="15.75">
      <c r="A137" s="203"/>
      <c r="B137" s="104" t="s">
        <v>253</v>
      </c>
      <c r="C137" s="29" t="s">
        <v>40</v>
      </c>
      <c r="D137" s="29" t="s">
        <v>117</v>
      </c>
      <c r="E137" s="29" t="s">
        <v>172</v>
      </c>
      <c r="F137" s="32" t="s">
        <v>290</v>
      </c>
      <c r="G137" s="32"/>
      <c r="H137" s="32"/>
      <c r="I137" s="65">
        <f>I138</f>
        <v>7313.000000000001</v>
      </c>
    </row>
    <row r="138" spans="1:9" s="1" customFormat="1" ht="34.5" customHeight="1">
      <c r="A138" s="203"/>
      <c r="B138" s="107" t="s">
        <v>98</v>
      </c>
      <c r="C138" s="108" t="s">
        <v>40</v>
      </c>
      <c r="D138" s="108" t="s">
        <v>117</v>
      </c>
      <c r="E138" s="108" t="s">
        <v>172</v>
      </c>
      <c r="F138" s="30" t="s">
        <v>290</v>
      </c>
      <c r="G138" s="30" t="s">
        <v>88</v>
      </c>
      <c r="H138" s="30" t="s">
        <v>41</v>
      </c>
      <c r="I138" s="134">
        <f>8753.6-2146.4-926.2+1167.5-214.1-557.2-15.2-99.5+1350.5</f>
        <v>7313.000000000001</v>
      </c>
    </row>
    <row r="139" spans="1:9" s="1" customFormat="1" ht="15.75">
      <c r="A139" s="203"/>
      <c r="B139" s="104" t="s">
        <v>252</v>
      </c>
      <c r="C139" s="29" t="s">
        <v>40</v>
      </c>
      <c r="D139" s="29" t="s">
        <v>117</v>
      </c>
      <c r="E139" s="29" t="s">
        <v>172</v>
      </c>
      <c r="F139" s="32" t="s">
        <v>291</v>
      </c>
      <c r="G139" s="32"/>
      <c r="H139" s="32"/>
      <c r="I139" s="65">
        <f>I140</f>
        <v>11448.7</v>
      </c>
    </row>
    <row r="140" spans="1:9" s="1" customFormat="1" ht="31.5">
      <c r="A140" s="203"/>
      <c r="B140" s="175" t="s">
        <v>98</v>
      </c>
      <c r="C140" s="116" t="s">
        <v>40</v>
      </c>
      <c r="D140" s="116" t="s">
        <v>117</v>
      </c>
      <c r="E140" s="116" t="s">
        <v>172</v>
      </c>
      <c r="F140" s="24" t="s">
        <v>291</v>
      </c>
      <c r="G140" s="24" t="s">
        <v>88</v>
      </c>
      <c r="H140" s="24" t="s">
        <v>41</v>
      </c>
      <c r="I140" s="176">
        <f>12812.2-1000-100-150-173.4+59.9</f>
        <v>11448.7</v>
      </c>
    </row>
    <row r="141" spans="1:9" s="1" customFormat="1" ht="31.5">
      <c r="A141" s="203"/>
      <c r="B141" s="104" t="s">
        <v>251</v>
      </c>
      <c r="C141" s="29" t="s">
        <v>40</v>
      </c>
      <c r="D141" s="29" t="s">
        <v>117</v>
      </c>
      <c r="E141" s="29" t="s">
        <v>172</v>
      </c>
      <c r="F141" s="32" t="s">
        <v>294</v>
      </c>
      <c r="G141" s="32"/>
      <c r="H141" s="32"/>
      <c r="I141" s="65">
        <f>I142</f>
        <v>1329.2000000000003</v>
      </c>
    </row>
    <row r="142" spans="1:9" s="1" customFormat="1" ht="31.5">
      <c r="A142" s="203"/>
      <c r="B142" s="175" t="s">
        <v>98</v>
      </c>
      <c r="C142" s="116" t="s">
        <v>40</v>
      </c>
      <c r="D142" s="116" t="s">
        <v>117</v>
      </c>
      <c r="E142" s="116" t="s">
        <v>172</v>
      </c>
      <c r="F142" s="24" t="s">
        <v>294</v>
      </c>
      <c r="G142" s="24" t="s">
        <v>88</v>
      </c>
      <c r="H142" s="24" t="s">
        <v>79</v>
      </c>
      <c r="I142" s="176">
        <f>234.9+2146.4-1167.5+114.2+1.2</f>
        <v>1329.2000000000003</v>
      </c>
    </row>
    <row r="143" spans="1:9" s="1" customFormat="1" ht="31.5">
      <c r="A143" s="203"/>
      <c r="B143" s="104" t="s">
        <v>251</v>
      </c>
      <c r="C143" s="29" t="s">
        <v>40</v>
      </c>
      <c r="D143" s="29" t="s">
        <v>117</v>
      </c>
      <c r="E143" s="29" t="s">
        <v>172</v>
      </c>
      <c r="F143" s="32" t="s">
        <v>292</v>
      </c>
      <c r="G143" s="32"/>
      <c r="H143" s="32"/>
      <c r="I143" s="65">
        <f>I144+I145</f>
        <v>3246.1000000000004</v>
      </c>
    </row>
    <row r="144" spans="1:9" s="1" customFormat="1" ht="31.5">
      <c r="A144" s="203"/>
      <c r="B144" s="175" t="s">
        <v>98</v>
      </c>
      <c r="C144" s="116" t="s">
        <v>40</v>
      </c>
      <c r="D144" s="116" t="s">
        <v>117</v>
      </c>
      <c r="E144" s="116" t="s">
        <v>172</v>
      </c>
      <c r="F144" s="24" t="s">
        <v>292</v>
      </c>
      <c r="G144" s="24" t="s">
        <v>88</v>
      </c>
      <c r="H144" s="24" t="s">
        <v>1</v>
      </c>
      <c r="I144" s="176">
        <v>3027.8</v>
      </c>
    </row>
    <row r="145" spans="1:9" s="1" customFormat="1" ht="31.5">
      <c r="A145" s="203"/>
      <c r="B145" s="175" t="s">
        <v>98</v>
      </c>
      <c r="C145" s="116" t="s">
        <v>40</v>
      </c>
      <c r="D145" s="116" t="s">
        <v>117</v>
      </c>
      <c r="E145" s="116" t="s">
        <v>172</v>
      </c>
      <c r="F145" s="24" t="s">
        <v>292</v>
      </c>
      <c r="G145" s="24" t="s">
        <v>88</v>
      </c>
      <c r="H145" s="24" t="s">
        <v>362</v>
      </c>
      <c r="I145" s="176">
        <v>218.3</v>
      </c>
    </row>
    <row r="146" spans="1:9" s="1" customFormat="1" ht="47.25">
      <c r="A146" s="203"/>
      <c r="B146" s="64" t="s">
        <v>379</v>
      </c>
      <c r="C146" s="29" t="s">
        <v>40</v>
      </c>
      <c r="D146" s="29" t="s">
        <v>117</v>
      </c>
      <c r="E146" s="29" t="s">
        <v>172</v>
      </c>
      <c r="F146" s="185" t="s">
        <v>406</v>
      </c>
      <c r="G146" s="30"/>
      <c r="H146" s="30"/>
      <c r="I146" s="157">
        <f>I147</f>
        <v>800</v>
      </c>
    </row>
    <row r="147" spans="1:9" s="1" customFormat="1" ht="31.5">
      <c r="A147" s="203"/>
      <c r="B147" s="57" t="s">
        <v>98</v>
      </c>
      <c r="C147" s="17" t="s">
        <v>40</v>
      </c>
      <c r="D147" s="17" t="s">
        <v>117</v>
      </c>
      <c r="E147" s="17" t="s">
        <v>172</v>
      </c>
      <c r="F147" s="186" t="s">
        <v>406</v>
      </c>
      <c r="G147" s="17" t="s">
        <v>88</v>
      </c>
      <c r="H147" s="17" t="s">
        <v>378</v>
      </c>
      <c r="I147" s="75">
        <v>800</v>
      </c>
    </row>
    <row r="148" spans="1:9" s="1" customFormat="1" ht="63">
      <c r="A148" s="203"/>
      <c r="B148" s="67" t="s">
        <v>357</v>
      </c>
      <c r="C148" s="31" t="s">
        <v>40</v>
      </c>
      <c r="D148" s="31" t="s">
        <v>117</v>
      </c>
      <c r="E148" s="31" t="s">
        <v>172</v>
      </c>
      <c r="F148" s="31" t="s">
        <v>401</v>
      </c>
      <c r="G148" s="21"/>
      <c r="H148" s="21"/>
      <c r="I148" s="69">
        <f>I149</f>
        <v>527.4</v>
      </c>
    </row>
    <row r="149" spans="1:9" s="1" customFormat="1" ht="31.5">
      <c r="A149" s="203"/>
      <c r="B149" s="100" t="s">
        <v>98</v>
      </c>
      <c r="C149" s="24" t="s">
        <v>40</v>
      </c>
      <c r="D149" s="24" t="s">
        <v>117</v>
      </c>
      <c r="E149" s="24" t="s">
        <v>172</v>
      </c>
      <c r="F149" s="24" t="s">
        <v>401</v>
      </c>
      <c r="G149" s="24" t="s">
        <v>88</v>
      </c>
      <c r="H149" s="24" t="s">
        <v>400</v>
      </c>
      <c r="I149" s="101">
        <v>527.4</v>
      </c>
    </row>
    <row r="150" spans="1:9" s="1" customFormat="1" ht="63">
      <c r="A150" s="203"/>
      <c r="B150" s="67" t="s">
        <v>357</v>
      </c>
      <c r="C150" s="31" t="s">
        <v>40</v>
      </c>
      <c r="D150" s="31" t="s">
        <v>117</v>
      </c>
      <c r="E150" s="31" t="s">
        <v>172</v>
      </c>
      <c r="F150" s="31" t="s">
        <v>399</v>
      </c>
      <c r="G150" s="21"/>
      <c r="H150" s="21"/>
      <c r="I150" s="69">
        <f>I151</f>
        <v>69.3</v>
      </c>
    </row>
    <row r="151" spans="1:9" s="1" customFormat="1" ht="32.25" thickBot="1">
      <c r="A151" s="203"/>
      <c r="B151" s="100" t="s">
        <v>98</v>
      </c>
      <c r="C151" s="24" t="s">
        <v>40</v>
      </c>
      <c r="D151" s="24" t="s">
        <v>117</v>
      </c>
      <c r="E151" s="24" t="s">
        <v>172</v>
      </c>
      <c r="F151" s="24" t="s">
        <v>399</v>
      </c>
      <c r="G151" s="24" t="s">
        <v>88</v>
      </c>
      <c r="H151" s="24" t="s">
        <v>79</v>
      </c>
      <c r="I151" s="101">
        <v>69.3</v>
      </c>
    </row>
    <row r="152" spans="1:9" s="1" customFormat="1" ht="16.5" thickBot="1">
      <c r="A152" s="203"/>
      <c r="B152" s="70" t="s">
        <v>76</v>
      </c>
      <c r="C152" s="10" t="s">
        <v>40</v>
      </c>
      <c r="D152" s="10" t="s">
        <v>117</v>
      </c>
      <c r="E152" s="10" t="s">
        <v>180</v>
      </c>
      <c r="F152" s="11"/>
      <c r="G152" s="11"/>
      <c r="H152" s="11"/>
      <c r="I152" s="117">
        <f>I153+I158</f>
        <v>881.7</v>
      </c>
    </row>
    <row r="153" spans="1:9" s="1" customFormat="1" ht="31.5">
      <c r="A153" s="203"/>
      <c r="B153" s="95" t="s">
        <v>72</v>
      </c>
      <c r="C153" s="27" t="s">
        <v>40</v>
      </c>
      <c r="D153" s="27" t="s">
        <v>117</v>
      </c>
      <c r="E153" s="27" t="s">
        <v>180</v>
      </c>
      <c r="F153" s="28" t="s">
        <v>183</v>
      </c>
      <c r="G153" s="28"/>
      <c r="H153" s="28"/>
      <c r="I153" s="42">
        <f>I154</f>
        <v>40</v>
      </c>
    </row>
    <row r="154" spans="1:9" s="1" customFormat="1" ht="31.5">
      <c r="A154" s="203"/>
      <c r="B154" s="62" t="s">
        <v>185</v>
      </c>
      <c r="C154" s="18" t="s">
        <v>40</v>
      </c>
      <c r="D154" s="18" t="s">
        <v>117</v>
      </c>
      <c r="E154" s="18" t="s">
        <v>180</v>
      </c>
      <c r="F154" s="19" t="s">
        <v>184</v>
      </c>
      <c r="G154" s="19"/>
      <c r="H154" s="19"/>
      <c r="I154" s="44">
        <f>I156</f>
        <v>40</v>
      </c>
    </row>
    <row r="155" spans="1:9" s="1" customFormat="1" ht="31.5">
      <c r="A155" s="203"/>
      <c r="B155" s="150" t="s">
        <v>269</v>
      </c>
      <c r="C155" s="142" t="s">
        <v>40</v>
      </c>
      <c r="D155" s="142" t="s">
        <v>117</v>
      </c>
      <c r="E155" s="142" t="s">
        <v>180</v>
      </c>
      <c r="F155" s="143" t="s">
        <v>342</v>
      </c>
      <c r="G155" s="143"/>
      <c r="H155" s="143"/>
      <c r="I155" s="151">
        <f>I156</f>
        <v>40</v>
      </c>
    </row>
    <row r="156" spans="1:9" s="1" customFormat="1" ht="15.75">
      <c r="A156" s="203"/>
      <c r="B156" s="64" t="s">
        <v>186</v>
      </c>
      <c r="C156" s="29" t="s">
        <v>40</v>
      </c>
      <c r="D156" s="29" t="s">
        <v>117</v>
      </c>
      <c r="E156" s="29" t="s">
        <v>180</v>
      </c>
      <c r="F156" s="32" t="s">
        <v>293</v>
      </c>
      <c r="G156" s="32"/>
      <c r="H156" s="32"/>
      <c r="I156" s="43">
        <f>I157</f>
        <v>40</v>
      </c>
    </row>
    <row r="157" spans="1:9" s="1" customFormat="1" ht="31.5">
      <c r="A157" s="203"/>
      <c r="B157" s="57" t="s">
        <v>98</v>
      </c>
      <c r="C157" s="16" t="s">
        <v>40</v>
      </c>
      <c r="D157" s="16" t="s">
        <v>117</v>
      </c>
      <c r="E157" s="16" t="s">
        <v>180</v>
      </c>
      <c r="F157" s="17" t="s">
        <v>293</v>
      </c>
      <c r="G157" s="17" t="s">
        <v>88</v>
      </c>
      <c r="H157" s="17" t="s">
        <v>41</v>
      </c>
      <c r="I157" s="167">
        <v>40</v>
      </c>
    </row>
    <row r="158" spans="1:9" s="1" customFormat="1" ht="15.75">
      <c r="A158" s="203"/>
      <c r="B158" s="62" t="s">
        <v>83</v>
      </c>
      <c r="C158" s="18" t="s">
        <v>40</v>
      </c>
      <c r="D158" s="18" t="s">
        <v>117</v>
      </c>
      <c r="E158" s="18" t="s">
        <v>180</v>
      </c>
      <c r="F158" s="18" t="s">
        <v>135</v>
      </c>
      <c r="G158" s="19"/>
      <c r="H158" s="19"/>
      <c r="I158" s="44">
        <f>I159</f>
        <v>841.7</v>
      </c>
    </row>
    <row r="159" spans="1:9" s="1" customFormat="1" ht="15.75">
      <c r="A159" s="203"/>
      <c r="B159" s="62" t="s">
        <v>84</v>
      </c>
      <c r="C159" s="18" t="s">
        <v>40</v>
      </c>
      <c r="D159" s="18" t="s">
        <v>117</v>
      </c>
      <c r="E159" s="18" t="s">
        <v>180</v>
      </c>
      <c r="F159" s="18" t="s">
        <v>137</v>
      </c>
      <c r="G159" s="19"/>
      <c r="H159" s="19"/>
      <c r="I159" s="41">
        <f>I160</f>
        <v>841.7</v>
      </c>
    </row>
    <row r="160" spans="1:9" s="1" customFormat="1" ht="15.75">
      <c r="A160" s="203"/>
      <c r="B160" s="62" t="s">
        <v>84</v>
      </c>
      <c r="C160" s="18" t="s">
        <v>40</v>
      </c>
      <c r="D160" s="18" t="s">
        <v>117</v>
      </c>
      <c r="E160" s="18" t="s">
        <v>180</v>
      </c>
      <c r="F160" s="18" t="s">
        <v>137</v>
      </c>
      <c r="G160" s="19"/>
      <c r="H160" s="19"/>
      <c r="I160" s="44">
        <f>I161+I163</f>
        <v>841.7</v>
      </c>
    </row>
    <row r="161" spans="1:9" s="1" customFormat="1" ht="15.75">
      <c r="A161" s="203"/>
      <c r="B161" s="95" t="s">
        <v>340</v>
      </c>
      <c r="C161" s="27" t="s">
        <v>40</v>
      </c>
      <c r="D161" s="27" t="s">
        <v>117</v>
      </c>
      <c r="E161" s="27" t="s">
        <v>180</v>
      </c>
      <c r="F161" s="27" t="s">
        <v>182</v>
      </c>
      <c r="G161" s="28"/>
      <c r="H161" s="23"/>
      <c r="I161" s="42">
        <f>SUM(I162:I162)</f>
        <v>300</v>
      </c>
    </row>
    <row r="162" spans="1:9" s="1" customFormat="1" ht="31.5">
      <c r="A162" s="203"/>
      <c r="B162" s="57" t="s">
        <v>98</v>
      </c>
      <c r="C162" s="17" t="s">
        <v>40</v>
      </c>
      <c r="D162" s="17" t="s">
        <v>117</v>
      </c>
      <c r="E162" s="17" t="s">
        <v>180</v>
      </c>
      <c r="F162" s="17" t="s">
        <v>182</v>
      </c>
      <c r="G162" s="17" t="s">
        <v>88</v>
      </c>
      <c r="H162" s="17" t="s">
        <v>41</v>
      </c>
      <c r="I162" s="46">
        <f>600-300</f>
        <v>300</v>
      </c>
    </row>
    <row r="163" spans="1:9" s="1" customFormat="1" ht="47.25">
      <c r="A163" s="203"/>
      <c r="B163" s="64" t="s">
        <v>352</v>
      </c>
      <c r="C163" s="29" t="s">
        <v>40</v>
      </c>
      <c r="D163" s="29" t="s">
        <v>117</v>
      </c>
      <c r="E163" s="29" t="s">
        <v>180</v>
      </c>
      <c r="F163" s="29" t="s">
        <v>351</v>
      </c>
      <c r="G163" s="32"/>
      <c r="H163" s="30"/>
      <c r="I163" s="43">
        <f>SUM(I164:I164)</f>
        <v>541.7</v>
      </c>
    </row>
    <row r="164" spans="1:9" s="1" customFormat="1" ht="16.5" thickBot="1">
      <c r="A164" s="203"/>
      <c r="B164" s="98" t="s">
        <v>102</v>
      </c>
      <c r="C164" s="99" t="s">
        <v>40</v>
      </c>
      <c r="D164" s="99" t="s">
        <v>117</v>
      </c>
      <c r="E164" s="99" t="s">
        <v>180</v>
      </c>
      <c r="F164" s="99" t="s">
        <v>351</v>
      </c>
      <c r="G164" s="99" t="s">
        <v>92</v>
      </c>
      <c r="H164" s="99" t="s">
        <v>47</v>
      </c>
      <c r="I164" s="178">
        <v>541.7</v>
      </c>
    </row>
    <row r="165" spans="1:9" s="1" customFormat="1" ht="17.25" thickBot="1" thickTop="1">
      <c r="A165" s="203"/>
      <c r="B165" s="76" t="s">
        <v>21</v>
      </c>
      <c r="C165" s="34" t="s">
        <v>40</v>
      </c>
      <c r="D165" s="34" t="s">
        <v>181</v>
      </c>
      <c r="E165" s="34"/>
      <c r="F165" s="34" t="s">
        <v>10</v>
      </c>
      <c r="G165" s="35" t="s">
        <v>10</v>
      </c>
      <c r="H165" s="36" t="s">
        <v>10</v>
      </c>
      <c r="I165" s="40">
        <f>I199+I166+I229+I263</f>
        <v>114571.49999999999</v>
      </c>
    </row>
    <row r="166" spans="1:9" s="1" customFormat="1" ht="16.5" thickTop="1">
      <c r="A166" s="203"/>
      <c r="B166" s="78" t="s">
        <v>22</v>
      </c>
      <c r="C166" s="59" t="s">
        <v>40</v>
      </c>
      <c r="D166" s="59" t="s">
        <v>181</v>
      </c>
      <c r="E166" s="59" t="s">
        <v>126</v>
      </c>
      <c r="F166" s="59"/>
      <c r="G166" s="60"/>
      <c r="H166" s="63"/>
      <c r="I166" s="61">
        <f>I167+I192</f>
        <v>36740.7</v>
      </c>
    </row>
    <row r="167" spans="1:9" s="1" customFormat="1" ht="47.25">
      <c r="A167" s="203"/>
      <c r="B167" s="62" t="s">
        <v>114</v>
      </c>
      <c r="C167" s="18" t="s">
        <v>40</v>
      </c>
      <c r="D167" s="18" t="s">
        <v>181</v>
      </c>
      <c r="E167" s="18" t="s">
        <v>126</v>
      </c>
      <c r="F167" s="19" t="s">
        <v>187</v>
      </c>
      <c r="G167" s="19"/>
      <c r="H167" s="19"/>
      <c r="I167" s="45">
        <f>I168+I180+I186</f>
        <v>34946</v>
      </c>
    </row>
    <row r="168" spans="1:9" s="1" customFormat="1" ht="47.25">
      <c r="A168" s="203"/>
      <c r="B168" s="129" t="s">
        <v>249</v>
      </c>
      <c r="C168" s="19" t="s">
        <v>40</v>
      </c>
      <c r="D168" s="19" t="s">
        <v>181</v>
      </c>
      <c r="E168" s="19" t="s">
        <v>126</v>
      </c>
      <c r="F168" s="19" t="s">
        <v>250</v>
      </c>
      <c r="G168" s="25"/>
      <c r="H168" s="25"/>
      <c r="I168" s="44">
        <f>I169</f>
        <v>25741.700000000004</v>
      </c>
    </row>
    <row r="169" spans="1:9" s="1" customFormat="1" ht="31.5">
      <c r="A169" s="203"/>
      <c r="B169" s="150" t="s">
        <v>270</v>
      </c>
      <c r="C169" s="140" t="s">
        <v>40</v>
      </c>
      <c r="D169" s="140" t="s">
        <v>181</v>
      </c>
      <c r="E169" s="140" t="s">
        <v>126</v>
      </c>
      <c r="F169" s="146" t="s">
        <v>295</v>
      </c>
      <c r="G169" s="147"/>
      <c r="H169" s="147"/>
      <c r="I169" s="149">
        <f>I170+I172+I174+I176+I179</f>
        <v>25741.700000000004</v>
      </c>
    </row>
    <row r="170" spans="1:9" s="1" customFormat="1" ht="63">
      <c r="A170" s="203"/>
      <c r="B170" s="64" t="s">
        <v>364</v>
      </c>
      <c r="C170" s="29" t="s">
        <v>40</v>
      </c>
      <c r="D170" s="29" t="s">
        <v>181</v>
      </c>
      <c r="E170" s="29" t="s">
        <v>126</v>
      </c>
      <c r="F170" s="32" t="s">
        <v>363</v>
      </c>
      <c r="G170" s="30"/>
      <c r="H170" s="30"/>
      <c r="I170" s="43">
        <f>I171</f>
        <v>9940.9</v>
      </c>
    </row>
    <row r="171" spans="1:9" s="1" customFormat="1" ht="15.75">
      <c r="A171" s="203"/>
      <c r="B171" s="136" t="s">
        <v>101</v>
      </c>
      <c r="C171" s="108" t="s">
        <v>40</v>
      </c>
      <c r="D171" s="29" t="s">
        <v>181</v>
      </c>
      <c r="E171" s="29" t="s">
        <v>126</v>
      </c>
      <c r="F171" s="30" t="s">
        <v>363</v>
      </c>
      <c r="G171" s="30" t="s">
        <v>92</v>
      </c>
      <c r="H171" s="30" t="s">
        <v>362</v>
      </c>
      <c r="I171" s="68">
        <v>9940.9</v>
      </c>
    </row>
    <row r="172" spans="1:9" s="1" customFormat="1" ht="63">
      <c r="A172" s="203"/>
      <c r="B172" s="64" t="s">
        <v>364</v>
      </c>
      <c r="C172" s="29" t="s">
        <v>40</v>
      </c>
      <c r="D172" s="29" t="s">
        <v>181</v>
      </c>
      <c r="E172" s="29" t="s">
        <v>126</v>
      </c>
      <c r="F172" s="32" t="s">
        <v>365</v>
      </c>
      <c r="G172" s="30"/>
      <c r="H172" s="30"/>
      <c r="I172" s="43">
        <f>I173</f>
        <v>4978.3</v>
      </c>
    </row>
    <row r="173" spans="1:9" s="1" customFormat="1" ht="15.75">
      <c r="A173" s="203"/>
      <c r="B173" s="136" t="s">
        <v>101</v>
      </c>
      <c r="C173" s="108" t="s">
        <v>40</v>
      </c>
      <c r="D173" s="29" t="s">
        <v>181</v>
      </c>
      <c r="E173" s="29" t="s">
        <v>126</v>
      </c>
      <c r="F173" s="30" t="s">
        <v>365</v>
      </c>
      <c r="G173" s="30" t="s">
        <v>92</v>
      </c>
      <c r="H173" s="30" t="s">
        <v>362</v>
      </c>
      <c r="I173" s="68">
        <v>4978.3</v>
      </c>
    </row>
    <row r="174" spans="1:9" s="1" customFormat="1" ht="31.5">
      <c r="A174" s="203"/>
      <c r="B174" s="64" t="s">
        <v>248</v>
      </c>
      <c r="C174" s="32" t="s">
        <v>40</v>
      </c>
      <c r="D174" s="32" t="s">
        <v>181</v>
      </c>
      <c r="E174" s="32" t="s">
        <v>126</v>
      </c>
      <c r="F174" s="32" t="s">
        <v>296</v>
      </c>
      <c r="G174" s="30"/>
      <c r="H174" s="30"/>
      <c r="I174" s="43">
        <f>I175</f>
        <v>3469.6000000000004</v>
      </c>
    </row>
    <row r="175" spans="1:9" s="1" customFormat="1" ht="15.75">
      <c r="A175" s="203"/>
      <c r="B175" s="57" t="s">
        <v>101</v>
      </c>
      <c r="C175" s="17" t="s">
        <v>40</v>
      </c>
      <c r="D175" s="17" t="s">
        <v>181</v>
      </c>
      <c r="E175" s="17" t="s">
        <v>126</v>
      </c>
      <c r="F175" s="17" t="s">
        <v>296</v>
      </c>
      <c r="G175" s="17" t="s">
        <v>92</v>
      </c>
      <c r="H175" s="17" t="s">
        <v>47</v>
      </c>
      <c r="I175" s="46">
        <f>4011.3-541.7</f>
        <v>3469.6000000000004</v>
      </c>
    </row>
    <row r="176" spans="1:9" s="1" customFormat="1" ht="64.5" customHeight="1">
      <c r="A176" s="203"/>
      <c r="B176" s="169" t="s">
        <v>358</v>
      </c>
      <c r="C176" s="32" t="s">
        <v>40</v>
      </c>
      <c r="D176" s="32" t="s">
        <v>181</v>
      </c>
      <c r="E176" s="32" t="s">
        <v>126</v>
      </c>
      <c r="F176" s="32" t="s">
        <v>353</v>
      </c>
      <c r="G176" s="30"/>
      <c r="H176" s="30"/>
      <c r="I176" s="43">
        <f>I177</f>
        <v>2376.7</v>
      </c>
    </row>
    <row r="177" spans="1:9" s="1" customFormat="1" ht="15.75">
      <c r="A177" s="203"/>
      <c r="B177" s="57" t="s">
        <v>101</v>
      </c>
      <c r="C177" s="17" t="s">
        <v>40</v>
      </c>
      <c r="D177" s="17" t="s">
        <v>181</v>
      </c>
      <c r="E177" s="17" t="s">
        <v>126</v>
      </c>
      <c r="F177" s="17" t="s">
        <v>353</v>
      </c>
      <c r="G177" s="17" t="s">
        <v>92</v>
      </c>
      <c r="H177" s="17" t="s">
        <v>79</v>
      </c>
      <c r="I177" s="46">
        <f>2833.2-456.5</f>
        <v>2376.7</v>
      </c>
    </row>
    <row r="178" spans="1:9" s="1" customFormat="1" ht="63">
      <c r="A178" s="203"/>
      <c r="B178" s="169" t="s">
        <v>358</v>
      </c>
      <c r="C178" s="32" t="s">
        <v>40</v>
      </c>
      <c r="D178" s="32" t="s">
        <v>181</v>
      </c>
      <c r="E178" s="32" t="s">
        <v>126</v>
      </c>
      <c r="F178" s="32" t="s">
        <v>353</v>
      </c>
      <c r="G178" s="30"/>
      <c r="H178" s="30"/>
      <c r="I178" s="43">
        <f>I179</f>
        <v>4976.2</v>
      </c>
    </row>
    <row r="179" spans="1:9" s="1" customFormat="1" ht="15.75">
      <c r="A179" s="203"/>
      <c r="B179" s="57" t="s">
        <v>101</v>
      </c>
      <c r="C179" s="17" t="s">
        <v>40</v>
      </c>
      <c r="D179" s="17" t="s">
        <v>181</v>
      </c>
      <c r="E179" s="17" t="s">
        <v>126</v>
      </c>
      <c r="F179" s="17" t="s">
        <v>353</v>
      </c>
      <c r="G179" s="17" t="s">
        <v>92</v>
      </c>
      <c r="H179" s="17" t="s">
        <v>86</v>
      </c>
      <c r="I179" s="46">
        <v>4976.2</v>
      </c>
    </row>
    <row r="180" spans="1:9" s="1" customFormat="1" ht="31.5">
      <c r="A180" s="203"/>
      <c r="B180" s="64" t="s">
        <v>189</v>
      </c>
      <c r="C180" s="31" t="s">
        <v>40</v>
      </c>
      <c r="D180" s="31" t="s">
        <v>181</v>
      </c>
      <c r="E180" s="31" t="s">
        <v>126</v>
      </c>
      <c r="F180" s="22" t="s">
        <v>188</v>
      </c>
      <c r="G180" s="32"/>
      <c r="H180" s="32"/>
      <c r="I180" s="65">
        <f>I181</f>
        <v>4861.6</v>
      </c>
    </row>
    <row r="181" spans="1:9" s="1" customFormat="1" ht="15.75">
      <c r="A181" s="203"/>
      <c r="B181" s="150" t="s">
        <v>327</v>
      </c>
      <c r="C181" s="140" t="s">
        <v>40</v>
      </c>
      <c r="D181" s="140" t="s">
        <v>181</v>
      </c>
      <c r="E181" s="140" t="s">
        <v>126</v>
      </c>
      <c r="F181" s="146" t="s">
        <v>297</v>
      </c>
      <c r="G181" s="147"/>
      <c r="H181" s="147"/>
      <c r="I181" s="149">
        <f>I182+I184</f>
        <v>4861.6</v>
      </c>
    </row>
    <row r="182" spans="1:9" s="1" customFormat="1" ht="31.5">
      <c r="A182" s="203"/>
      <c r="B182" s="67" t="s">
        <v>247</v>
      </c>
      <c r="C182" s="31" t="s">
        <v>40</v>
      </c>
      <c r="D182" s="31" t="s">
        <v>181</v>
      </c>
      <c r="E182" s="31" t="s">
        <v>126</v>
      </c>
      <c r="F182" s="22" t="s">
        <v>298</v>
      </c>
      <c r="G182" s="22"/>
      <c r="H182" s="22"/>
      <c r="I182" s="51">
        <f>I183</f>
        <v>1852</v>
      </c>
    </row>
    <row r="183" spans="1:10" s="1" customFormat="1" ht="31.5">
      <c r="A183" s="203"/>
      <c r="B183" s="100" t="s">
        <v>98</v>
      </c>
      <c r="C183" s="24" t="s">
        <v>40</v>
      </c>
      <c r="D183" s="24" t="s">
        <v>181</v>
      </c>
      <c r="E183" s="24" t="s">
        <v>126</v>
      </c>
      <c r="F183" s="24" t="s">
        <v>298</v>
      </c>
      <c r="G183" s="24" t="s">
        <v>88</v>
      </c>
      <c r="H183" s="24" t="s">
        <v>41</v>
      </c>
      <c r="I183" s="113">
        <f>890.6+737.8+270+99.5-145.9</f>
        <v>1852</v>
      </c>
      <c r="J183" s="111"/>
    </row>
    <row r="184" spans="1:9" s="1" customFormat="1" ht="15.75">
      <c r="A184" s="203"/>
      <c r="B184" s="64" t="s">
        <v>246</v>
      </c>
      <c r="C184" s="29" t="s">
        <v>40</v>
      </c>
      <c r="D184" s="29" t="s">
        <v>181</v>
      </c>
      <c r="E184" s="29" t="s">
        <v>126</v>
      </c>
      <c r="F184" s="32" t="s">
        <v>299</v>
      </c>
      <c r="G184" s="32"/>
      <c r="H184" s="32"/>
      <c r="I184" s="65">
        <f>I185</f>
        <v>3009.6</v>
      </c>
    </row>
    <row r="185" spans="1:9" s="1" customFormat="1" ht="31.5">
      <c r="A185" s="203"/>
      <c r="B185" s="163" t="s">
        <v>98</v>
      </c>
      <c r="C185" s="25" t="s">
        <v>40</v>
      </c>
      <c r="D185" s="25" t="s">
        <v>181</v>
      </c>
      <c r="E185" s="25" t="s">
        <v>126</v>
      </c>
      <c r="F185" s="25" t="s">
        <v>299</v>
      </c>
      <c r="G185" s="25" t="s">
        <v>88</v>
      </c>
      <c r="H185" s="25" t="s">
        <v>41</v>
      </c>
      <c r="I185" s="164">
        <f>50+2640+19.6+300</f>
        <v>3009.6</v>
      </c>
    </row>
    <row r="186" spans="1:9" s="1" customFormat="1" ht="31.5">
      <c r="A186" s="203"/>
      <c r="B186" s="62" t="s">
        <v>245</v>
      </c>
      <c r="C186" s="18" t="s">
        <v>40</v>
      </c>
      <c r="D186" s="18" t="s">
        <v>181</v>
      </c>
      <c r="E186" s="18" t="s">
        <v>126</v>
      </c>
      <c r="F186" s="19" t="s">
        <v>244</v>
      </c>
      <c r="G186" s="25"/>
      <c r="H186" s="25"/>
      <c r="I186" s="44">
        <f>I187</f>
        <v>4342.700000000001</v>
      </c>
    </row>
    <row r="187" spans="1:9" s="1" customFormat="1" ht="31.5">
      <c r="A187" s="203"/>
      <c r="B187" s="145" t="s">
        <v>271</v>
      </c>
      <c r="C187" s="140" t="s">
        <v>40</v>
      </c>
      <c r="D187" s="140" t="s">
        <v>181</v>
      </c>
      <c r="E187" s="140" t="s">
        <v>126</v>
      </c>
      <c r="F187" s="146" t="s">
        <v>300</v>
      </c>
      <c r="G187" s="147"/>
      <c r="H187" s="147"/>
      <c r="I187" s="149">
        <f>I188+I190</f>
        <v>4342.700000000001</v>
      </c>
    </row>
    <row r="188" spans="1:9" s="1" customFormat="1" ht="31.5">
      <c r="A188" s="203"/>
      <c r="B188" s="121" t="s">
        <v>407</v>
      </c>
      <c r="C188" s="165" t="s">
        <v>40</v>
      </c>
      <c r="D188" s="165" t="s">
        <v>181</v>
      </c>
      <c r="E188" s="165" t="s">
        <v>126</v>
      </c>
      <c r="F188" s="165" t="s">
        <v>388</v>
      </c>
      <c r="G188" s="166"/>
      <c r="H188" s="166"/>
      <c r="I188" s="47">
        <f>I189</f>
        <v>4125.6</v>
      </c>
    </row>
    <row r="189" spans="1:9" s="1" customFormat="1" ht="15.75">
      <c r="A189" s="203"/>
      <c r="B189" s="57" t="s">
        <v>102</v>
      </c>
      <c r="C189" s="17" t="s">
        <v>40</v>
      </c>
      <c r="D189" s="17" t="s">
        <v>181</v>
      </c>
      <c r="E189" s="17" t="s">
        <v>126</v>
      </c>
      <c r="F189" s="17" t="s">
        <v>388</v>
      </c>
      <c r="G189" s="17" t="s">
        <v>92</v>
      </c>
      <c r="H189" s="17" t="s">
        <v>387</v>
      </c>
      <c r="I189" s="46">
        <v>4125.6</v>
      </c>
    </row>
    <row r="190" spans="1:9" s="1" customFormat="1" ht="31.5">
      <c r="A190" s="203"/>
      <c r="B190" s="121" t="s">
        <v>385</v>
      </c>
      <c r="C190" s="165" t="s">
        <v>40</v>
      </c>
      <c r="D190" s="165" t="s">
        <v>181</v>
      </c>
      <c r="E190" s="165" t="s">
        <v>126</v>
      </c>
      <c r="F190" s="165" t="s">
        <v>386</v>
      </c>
      <c r="G190" s="166"/>
      <c r="H190" s="166"/>
      <c r="I190" s="47">
        <f>I191</f>
        <v>217.1</v>
      </c>
    </row>
    <row r="191" spans="1:9" s="1" customFormat="1" ht="18" customHeight="1">
      <c r="A191" s="203"/>
      <c r="B191" s="122" t="s">
        <v>102</v>
      </c>
      <c r="C191" s="23" t="s">
        <v>40</v>
      </c>
      <c r="D191" s="23" t="s">
        <v>181</v>
      </c>
      <c r="E191" s="23" t="s">
        <v>126</v>
      </c>
      <c r="F191" s="23" t="s">
        <v>386</v>
      </c>
      <c r="G191" s="23" t="s">
        <v>92</v>
      </c>
      <c r="H191" s="23" t="s">
        <v>79</v>
      </c>
      <c r="I191" s="112">
        <v>217.1</v>
      </c>
    </row>
    <row r="192" spans="1:9" s="1" customFormat="1" ht="15.75">
      <c r="A192" s="203"/>
      <c r="B192" s="123" t="s">
        <v>83</v>
      </c>
      <c r="C192" s="18" t="s">
        <v>40</v>
      </c>
      <c r="D192" s="18" t="s">
        <v>181</v>
      </c>
      <c r="E192" s="18" t="s">
        <v>126</v>
      </c>
      <c r="F192" s="18" t="s">
        <v>135</v>
      </c>
      <c r="G192" s="19"/>
      <c r="H192" s="19"/>
      <c r="I192" s="45">
        <f>I193</f>
        <v>1794.7</v>
      </c>
    </row>
    <row r="193" spans="1:9" s="1" customFormat="1" ht="15.75">
      <c r="A193" s="203"/>
      <c r="B193" s="62" t="s">
        <v>84</v>
      </c>
      <c r="C193" s="18" t="s">
        <v>40</v>
      </c>
      <c r="D193" s="18" t="s">
        <v>181</v>
      </c>
      <c r="E193" s="18" t="s">
        <v>126</v>
      </c>
      <c r="F193" s="18" t="s">
        <v>136</v>
      </c>
      <c r="G193" s="19"/>
      <c r="H193" s="19"/>
      <c r="I193" s="45">
        <f>I194</f>
        <v>1794.7</v>
      </c>
    </row>
    <row r="194" spans="1:9" s="1" customFormat="1" ht="15.75">
      <c r="A194" s="203"/>
      <c r="B194" s="159" t="s">
        <v>84</v>
      </c>
      <c r="C194" s="160" t="s">
        <v>40</v>
      </c>
      <c r="D194" s="160" t="s">
        <v>181</v>
      </c>
      <c r="E194" s="160" t="s">
        <v>126</v>
      </c>
      <c r="F194" s="160" t="s">
        <v>137</v>
      </c>
      <c r="G194" s="161"/>
      <c r="H194" s="161"/>
      <c r="I194" s="162">
        <f>I195+I197</f>
        <v>1794.7</v>
      </c>
    </row>
    <row r="195" spans="1:9" s="1" customFormat="1" ht="33.75" customHeight="1">
      <c r="A195" s="203"/>
      <c r="B195" s="67" t="s">
        <v>115</v>
      </c>
      <c r="C195" s="22" t="s">
        <v>40</v>
      </c>
      <c r="D195" s="22" t="s">
        <v>181</v>
      </c>
      <c r="E195" s="22" t="s">
        <v>126</v>
      </c>
      <c r="F195" s="22" t="s">
        <v>243</v>
      </c>
      <c r="G195" s="21"/>
      <c r="H195" s="21"/>
      <c r="I195" s="69">
        <f>I196</f>
        <v>312.2</v>
      </c>
    </row>
    <row r="196" spans="1:9" s="1" customFormat="1" ht="31.5">
      <c r="A196" s="203"/>
      <c r="B196" s="100" t="s">
        <v>98</v>
      </c>
      <c r="C196" s="23" t="s">
        <v>40</v>
      </c>
      <c r="D196" s="23" t="s">
        <v>181</v>
      </c>
      <c r="E196" s="23" t="s">
        <v>126</v>
      </c>
      <c r="F196" s="23" t="s">
        <v>243</v>
      </c>
      <c r="G196" s="23" t="s">
        <v>88</v>
      </c>
      <c r="H196" s="23" t="s">
        <v>41</v>
      </c>
      <c r="I196" s="112">
        <f>137.2+140+35</f>
        <v>312.2</v>
      </c>
    </row>
    <row r="197" spans="1:9" s="1" customFormat="1" ht="35.25" customHeight="1">
      <c r="A197" s="203"/>
      <c r="B197" s="67" t="s">
        <v>403</v>
      </c>
      <c r="C197" s="22" t="s">
        <v>40</v>
      </c>
      <c r="D197" s="22" t="s">
        <v>181</v>
      </c>
      <c r="E197" s="22" t="s">
        <v>126</v>
      </c>
      <c r="F197" s="22" t="s">
        <v>404</v>
      </c>
      <c r="G197" s="21"/>
      <c r="H197" s="21"/>
      <c r="I197" s="69">
        <f>I198</f>
        <v>1482.5</v>
      </c>
    </row>
    <row r="198" spans="1:9" s="1" customFormat="1" ht="16.5" thickBot="1">
      <c r="A198" s="203"/>
      <c r="B198" s="122" t="s">
        <v>102</v>
      </c>
      <c r="C198" s="23" t="s">
        <v>40</v>
      </c>
      <c r="D198" s="23" t="s">
        <v>181</v>
      </c>
      <c r="E198" s="23" t="s">
        <v>126</v>
      </c>
      <c r="F198" s="23" t="s">
        <v>404</v>
      </c>
      <c r="G198" s="23" t="s">
        <v>92</v>
      </c>
      <c r="H198" s="23" t="s">
        <v>405</v>
      </c>
      <c r="I198" s="112">
        <v>1482.5</v>
      </c>
    </row>
    <row r="199" spans="1:9" s="1" customFormat="1" ht="16.5" thickBot="1">
      <c r="A199" s="203"/>
      <c r="B199" s="70" t="s">
        <v>23</v>
      </c>
      <c r="C199" s="10" t="s">
        <v>40</v>
      </c>
      <c r="D199" s="10" t="s">
        <v>181</v>
      </c>
      <c r="E199" s="10" t="s">
        <v>153</v>
      </c>
      <c r="F199" s="10"/>
      <c r="G199" s="11"/>
      <c r="H199" s="26"/>
      <c r="I199" s="50">
        <f>I200+I224</f>
        <v>34546.6</v>
      </c>
    </row>
    <row r="200" spans="1:9" s="1" customFormat="1" ht="47.25">
      <c r="A200" s="203"/>
      <c r="B200" s="62" t="s">
        <v>114</v>
      </c>
      <c r="C200" s="18" t="s">
        <v>40</v>
      </c>
      <c r="D200" s="18" t="s">
        <v>181</v>
      </c>
      <c r="E200" s="18" t="s">
        <v>153</v>
      </c>
      <c r="F200" s="19" t="s">
        <v>187</v>
      </c>
      <c r="G200" s="19"/>
      <c r="H200" s="19"/>
      <c r="I200" s="45">
        <f>I201</f>
        <v>34176.6</v>
      </c>
    </row>
    <row r="201" spans="1:9" s="1" customFormat="1" ht="31.5">
      <c r="A201" s="203"/>
      <c r="B201" s="64" t="s">
        <v>189</v>
      </c>
      <c r="C201" s="29" t="s">
        <v>40</v>
      </c>
      <c r="D201" s="29" t="s">
        <v>181</v>
      </c>
      <c r="E201" s="29" t="s">
        <v>153</v>
      </c>
      <c r="F201" s="32" t="s">
        <v>188</v>
      </c>
      <c r="G201" s="32"/>
      <c r="H201" s="32"/>
      <c r="I201" s="65">
        <f>I202</f>
        <v>34176.6</v>
      </c>
    </row>
    <row r="202" spans="1:10" s="1" customFormat="1" ht="15.75">
      <c r="A202" s="203"/>
      <c r="B202" s="145" t="s">
        <v>328</v>
      </c>
      <c r="C202" s="140" t="s">
        <v>40</v>
      </c>
      <c r="D202" s="140" t="s">
        <v>181</v>
      </c>
      <c r="E202" s="140" t="s">
        <v>153</v>
      </c>
      <c r="F202" s="146" t="s">
        <v>301</v>
      </c>
      <c r="G202" s="146"/>
      <c r="H202" s="146"/>
      <c r="I202" s="149">
        <f>I203+I205+I207+I209+I211+I213+I215+I217+I219+I222</f>
        <v>34176.6</v>
      </c>
      <c r="J202" s="177"/>
    </row>
    <row r="203" spans="1:9" s="1" customFormat="1" ht="15.75">
      <c r="A203" s="203"/>
      <c r="B203" s="95" t="s">
        <v>202</v>
      </c>
      <c r="C203" s="27" t="s">
        <v>40</v>
      </c>
      <c r="D203" s="27" t="s">
        <v>181</v>
      </c>
      <c r="E203" s="27" t="s">
        <v>153</v>
      </c>
      <c r="F203" s="27" t="s">
        <v>302</v>
      </c>
      <c r="G203" s="28"/>
      <c r="H203" s="23"/>
      <c r="I203" s="42">
        <f>I204</f>
        <v>2810.1</v>
      </c>
    </row>
    <row r="204" spans="1:9" s="1" customFormat="1" ht="31.5">
      <c r="A204" s="203"/>
      <c r="B204" s="100" t="s">
        <v>98</v>
      </c>
      <c r="C204" s="116" t="s">
        <v>40</v>
      </c>
      <c r="D204" s="116" t="s">
        <v>181</v>
      </c>
      <c r="E204" s="116" t="s">
        <v>153</v>
      </c>
      <c r="F204" s="116" t="s">
        <v>302</v>
      </c>
      <c r="G204" s="24" t="s">
        <v>88</v>
      </c>
      <c r="H204" s="24" t="s">
        <v>41</v>
      </c>
      <c r="I204" s="113">
        <v>2810.1</v>
      </c>
    </row>
    <row r="205" spans="1:9" s="1" customFormat="1" ht="31.5">
      <c r="A205" s="203"/>
      <c r="B205" s="67" t="s">
        <v>383</v>
      </c>
      <c r="C205" s="31" t="s">
        <v>40</v>
      </c>
      <c r="D205" s="31" t="s">
        <v>181</v>
      </c>
      <c r="E205" s="31" t="s">
        <v>153</v>
      </c>
      <c r="F205" s="31" t="s">
        <v>382</v>
      </c>
      <c r="G205" s="22"/>
      <c r="H205" s="21"/>
      <c r="I205" s="69">
        <f>I206</f>
        <v>199.9</v>
      </c>
    </row>
    <row r="206" spans="1:9" s="1" customFormat="1" ht="31.5">
      <c r="A206" s="203"/>
      <c r="B206" s="100" t="s">
        <v>98</v>
      </c>
      <c r="C206" s="116" t="s">
        <v>40</v>
      </c>
      <c r="D206" s="116" t="s">
        <v>181</v>
      </c>
      <c r="E206" s="116" t="s">
        <v>153</v>
      </c>
      <c r="F206" s="116" t="s">
        <v>382</v>
      </c>
      <c r="G206" s="24" t="s">
        <v>88</v>
      </c>
      <c r="H206" s="24" t="s">
        <v>41</v>
      </c>
      <c r="I206" s="113">
        <f>100+99.9</f>
        <v>199.9</v>
      </c>
    </row>
    <row r="207" spans="1:9" s="1" customFormat="1" ht="31.5">
      <c r="A207" s="203"/>
      <c r="B207" s="184" t="s">
        <v>408</v>
      </c>
      <c r="C207" s="31" t="s">
        <v>40</v>
      </c>
      <c r="D207" s="31" t="s">
        <v>181</v>
      </c>
      <c r="E207" s="31" t="s">
        <v>153</v>
      </c>
      <c r="F207" s="31" t="s">
        <v>409</v>
      </c>
      <c r="G207" s="22"/>
      <c r="H207" s="21"/>
      <c r="I207" s="69">
        <f>I208</f>
        <v>20000</v>
      </c>
    </row>
    <row r="208" spans="1:9" s="1" customFormat="1" ht="15.75">
      <c r="A208" s="203"/>
      <c r="B208" s="57" t="s">
        <v>101</v>
      </c>
      <c r="C208" s="110" t="s">
        <v>40</v>
      </c>
      <c r="D208" s="110" t="s">
        <v>181</v>
      </c>
      <c r="E208" s="110" t="s">
        <v>153</v>
      </c>
      <c r="F208" s="110" t="s">
        <v>409</v>
      </c>
      <c r="G208" s="23" t="s">
        <v>92</v>
      </c>
      <c r="H208" s="23" t="s">
        <v>387</v>
      </c>
      <c r="I208" s="112">
        <v>20000</v>
      </c>
    </row>
    <row r="209" spans="1:9" s="1" customFormat="1" ht="31.5">
      <c r="A209" s="203"/>
      <c r="B209" s="184" t="s">
        <v>408</v>
      </c>
      <c r="C209" s="31" t="s">
        <v>40</v>
      </c>
      <c r="D209" s="31" t="s">
        <v>181</v>
      </c>
      <c r="E209" s="31" t="s">
        <v>153</v>
      </c>
      <c r="F209" s="31" t="s">
        <v>410</v>
      </c>
      <c r="G209" s="22"/>
      <c r="H209" s="21"/>
      <c r="I209" s="69">
        <f>I210</f>
        <v>1415.9</v>
      </c>
    </row>
    <row r="210" spans="1:9" s="1" customFormat="1" ht="15.75">
      <c r="A210" s="203"/>
      <c r="B210" s="57" t="s">
        <v>101</v>
      </c>
      <c r="C210" s="110" t="s">
        <v>40</v>
      </c>
      <c r="D210" s="110" t="s">
        <v>181</v>
      </c>
      <c r="E210" s="110" t="s">
        <v>153</v>
      </c>
      <c r="F210" s="110" t="s">
        <v>410</v>
      </c>
      <c r="G210" s="23" t="s">
        <v>92</v>
      </c>
      <c r="H210" s="23" t="s">
        <v>79</v>
      </c>
      <c r="I210" s="112">
        <f>3776.3-2360.4</f>
        <v>1415.9</v>
      </c>
    </row>
    <row r="211" spans="1:9" s="1" customFormat="1" ht="31.5">
      <c r="A211" s="203"/>
      <c r="B211" s="184" t="s">
        <v>367</v>
      </c>
      <c r="C211" s="31" t="s">
        <v>40</v>
      </c>
      <c r="D211" s="31" t="s">
        <v>181</v>
      </c>
      <c r="E211" s="31" t="s">
        <v>153</v>
      </c>
      <c r="F211" s="31" t="s">
        <v>366</v>
      </c>
      <c r="G211" s="22"/>
      <c r="H211" s="21"/>
      <c r="I211" s="69">
        <f>I212</f>
        <v>4500</v>
      </c>
    </row>
    <row r="212" spans="1:9" s="1" customFormat="1" ht="15.75">
      <c r="A212" s="203"/>
      <c r="B212" s="57" t="s">
        <v>101</v>
      </c>
      <c r="C212" s="110" t="s">
        <v>40</v>
      </c>
      <c r="D212" s="110" t="s">
        <v>181</v>
      </c>
      <c r="E212" s="110" t="s">
        <v>153</v>
      </c>
      <c r="F212" s="110" t="s">
        <v>366</v>
      </c>
      <c r="G212" s="23" t="s">
        <v>92</v>
      </c>
      <c r="H212" s="23" t="s">
        <v>362</v>
      </c>
      <c r="I212" s="112">
        <v>4500</v>
      </c>
    </row>
    <row r="213" spans="1:9" s="1" customFormat="1" ht="31.5">
      <c r="A213" s="203"/>
      <c r="B213" s="67" t="s">
        <v>367</v>
      </c>
      <c r="C213" s="31" t="s">
        <v>40</v>
      </c>
      <c r="D213" s="31" t="s">
        <v>181</v>
      </c>
      <c r="E213" s="31" t="s">
        <v>153</v>
      </c>
      <c r="F213" s="31" t="s">
        <v>368</v>
      </c>
      <c r="G213" s="22"/>
      <c r="H213" s="21"/>
      <c r="I213" s="69">
        <f>I214</f>
        <v>500</v>
      </c>
    </row>
    <row r="214" spans="1:9" s="1" customFormat="1" ht="15.75">
      <c r="A214" s="203"/>
      <c r="B214" s="122" t="s">
        <v>101</v>
      </c>
      <c r="C214" s="110" t="s">
        <v>40</v>
      </c>
      <c r="D214" s="110" t="s">
        <v>181</v>
      </c>
      <c r="E214" s="110" t="s">
        <v>153</v>
      </c>
      <c r="F214" s="110" t="s">
        <v>368</v>
      </c>
      <c r="G214" s="23" t="s">
        <v>92</v>
      </c>
      <c r="H214" s="23" t="s">
        <v>79</v>
      </c>
      <c r="I214" s="112">
        <v>500</v>
      </c>
    </row>
    <row r="215" spans="1:9" s="1" customFormat="1" ht="47.25">
      <c r="A215" s="203"/>
      <c r="B215" s="67" t="s">
        <v>203</v>
      </c>
      <c r="C215" s="31" t="s">
        <v>40</v>
      </c>
      <c r="D215" s="31" t="s">
        <v>181</v>
      </c>
      <c r="E215" s="31" t="s">
        <v>153</v>
      </c>
      <c r="F215" s="31" t="s">
        <v>303</v>
      </c>
      <c r="G215" s="22"/>
      <c r="H215" s="21"/>
      <c r="I215" s="69">
        <f>I216</f>
        <v>300</v>
      </c>
    </row>
    <row r="216" spans="1:9" s="1" customFormat="1" ht="47.25">
      <c r="A216" s="203"/>
      <c r="B216" s="57" t="s">
        <v>264</v>
      </c>
      <c r="C216" s="16" t="s">
        <v>40</v>
      </c>
      <c r="D216" s="16" t="s">
        <v>181</v>
      </c>
      <c r="E216" s="16" t="s">
        <v>153</v>
      </c>
      <c r="F216" s="16" t="s">
        <v>303</v>
      </c>
      <c r="G216" s="17" t="s">
        <v>65</v>
      </c>
      <c r="H216" s="17" t="s">
        <v>41</v>
      </c>
      <c r="I216" s="46">
        <v>300</v>
      </c>
    </row>
    <row r="217" spans="1:9" s="1" customFormat="1" ht="36" customHeight="1">
      <c r="A217" s="203"/>
      <c r="B217" s="64" t="s">
        <v>204</v>
      </c>
      <c r="C217" s="29" t="s">
        <v>40</v>
      </c>
      <c r="D217" s="29" t="s">
        <v>181</v>
      </c>
      <c r="E217" s="29" t="s">
        <v>153</v>
      </c>
      <c r="F217" s="29" t="s">
        <v>304</v>
      </c>
      <c r="G217" s="32"/>
      <c r="H217" s="30"/>
      <c r="I217" s="43">
        <f>I218</f>
        <v>3300</v>
      </c>
    </row>
    <row r="218" spans="1:10" s="1" customFormat="1" ht="53.25" customHeight="1">
      <c r="A218" s="203"/>
      <c r="B218" s="57" t="s">
        <v>264</v>
      </c>
      <c r="C218" s="16" t="s">
        <v>40</v>
      </c>
      <c r="D218" s="16" t="s">
        <v>181</v>
      </c>
      <c r="E218" s="16" t="s">
        <v>153</v>
      </c>
      <c r="F218" s="16" t="s">
        <v>304</v>
      </c>
      <c r="G218" s="17" t="s">
        <v>65</v>
      </c>
      <c r="H218" s="17" t="s">
        <v>41</v>
      </c>
      <c r="I218" s="46">
        <v>3300</v>
      </c>
      <c r="J218" s="111"/>
    </row>
    <row r="219" spans="1:10" s="1" customFormat="1" ht="45" customHeight="1">
      <c r="A219" s="203"/>
      <c r="B219" s="173" t="s">
        <v>355</v>
      </c>
      <c r="C219" s="29" t="s">
        <v>40</v>
      </c>
      <c r="D219" s="29" t="s">
        <v>181</v>
      </c>
      <c r="E219" s="29" t="s">
        <v>153</v>
      </c>
      <c r="F219" s="32" t="s">
        <v>354</v>
      </c>
      <c r="G219" s="32"/>
      <c r="H219" s="32"/>
      <c r="I219" s="65">
        <f>I220+I221</f>
        <v>1150.6999999999998</v>
      </c>
      <c r="J219" s="179"/>
    </row>
    <row r="220" spans="1:9" s="1" customFormat="1" ht="15.75">
      <c r="A220" s="203"/>
      <c r="B220" s="180" t="s">
        <v>101</v>
      </c>
      <c r="C220" s="24" t="s">
        <v>40</v>
      </c>
      <c r="D220" s="24" t="s">
        <v>181</v>
      </c>
      <c r="E220" s="24" t="s">
        <v>153</v>
      </c>
      <c r="F220" s="24" t="s">
        <v>354</v>
      </c>
      <c r="G220" s="24" t="s">
        <v>92</v>
      </c>
      <c r="H220" s="24" t="s">
        <v>41</v>
      </c>
      <c r="I220" s="113">
        <f>387.9+263.2</f>
        <v>651.0999999999999</v>
      </c>
    </row>
    <row r="221" spans="1:9" s="1" customFormat="1" ht="31.5">
      <c r="A221" s="203"/>
      <c r="B221" s="174" t="s">
        <v>98</v>
      </c>
      <c r="C221" s="17" t="s">
        <v>40</v>
      </c>
      <c r="D221" s="17" t="s">
        <v>181</v>
      </c>
      <c r="E221" s="17" t="s">
        <v>153</v>
      </c>
      <c r="F221" s="17" t="s">
        <v>354</v>
      </c>
      <c r="G221" s="17" t="s">
        <v>88</v>
      </c>
      <c r="H221" s="17" t="s">
        <v>41</v>
      </c>
      <c r="I221" s="46">
        <f>99.9+399.7</f>
        <v>499.6</v>
      </c>
    </row>
    <row r="222" spans="1:9" s="1" customFormat="1" ht="15.75">
      <c r="A222" s="203"/>
      <c r="B222" s="173" t="s">
        <v>201</v>
      </c>
      <c r="C222" s="29" t="s">
        <v>40</v>
      </c>
      <c r="D222" s="29" t="s">
        <v>181</v>
      </c>
      <c r="E222" s="29" t="s">
        <v>153</v>
      </c>
      <c r="F222" s="32" t="s">
        <v>305</v>
      </c>
      <c r="G222" s="32"/>
      <c r="H222" s="32"/>
      <c r="I222" s="65">
        <f>I223</f>
        <v>0</v>
      </c>
    </row>
    <row r="223" spans="1:9" s="1" customFormat="1" ht="21.75" customHeight="1">
      <c r="A223" s="203"/>
      <c r="B223" s="174" t="s">
        <v>101</v>
      </c>
      <c r="C223" s="17" t="s">
        <v>40</v>
      </c>
      <c r="D223" s="17" t="s">
        <v>181</v>
      </c>
      <c r="E223" s="17" t="s">
        <v>153</v>
      </c>
      <c r="F223" s="17" t="s">
        <v>305</v>
      </c>
      <c r="G223" s="17" t="s">
        <v>92</v>
      </c>
      <c r="H223" s="17" t="s">
        <v>79</v>
      </c>
      <c r="I223" s="46">
        <v>0</v>
      </c>
    </row>
    <row r="224" spans="1:9" s="1" customFormat="1" ht="15.75">
      <c r="A224" s="203"/>
      <c r="B224" s="62" t="s">
        <v>83</v>
      </c>
      <c r="C224" s="18" t="s">
        <v>40</v>
      </c>
      <c r="D224" s="18" t="s">
        <v>181</v>
      </c>
      <c r="E224" s="18" t="s">
        <v>153</v>
      </c>
      <c r="F224" s="18" t="s">
        <v>135</v>
      </c>
      <c r="G224" s="19"/>
      <c r="H224" s="19"/>
      <c r="I224" s="45">
        <f>I225</f>
        <v>370</v>
      </c>
    </row>
    <row r="225" spans="1:9" s="1" customFormat="1" ht="15.75">
      <c r="A225" s="203"/>
      <c r="B225" s="62" t="s">
        <v>84</v>
      </c>
      <c r="C225" s="18" t="s">
        <v>40</v>
      </c>
      <c r="D225" s="18" t="s">
        <v>181</v>
      </c>
      <c r="E225" s="18" t="s">
        <v>153</v>
      </c>
      <c r="F225" s="18" t="s">
        <v>136</v>
      </c>
      <c r="G225" s="19"/>
      <c r="H225" s="19"/>
      <c r="I225" s="45">
        <f>I226</f>
        <v>370</v>
      </c>
    </row>
    <row r="226" spans="1:9" s="1" customFormat="1" ht="15.75">
      <c r="A226" s="203"/>
      <c r="B226" s="62" t="s">
        <v>84</v>
      </c>
      <c r="C226" s="18" t="s">
        <v>40</v>
      </c>
      <c r="D226" s="18" t="s">
        <v>181</v>
      </c>
      <c r="E226" s="18" t="s">
        <v>153</v>
      </c>
      <c r="F226" s="18" t="s">
        <v>137</v>
      </c>
      <c r="G226" s="19"/>
      <c r="H226" s="19"/>
      <c r="I226" s="45">
        <f>I227</f>
        <v>370</v>
      </c>
    </row>
    <row r="227" spans="1:9" s="1" customFormat="1" ht="15.75">
      <c r="A227" s="203"/>
      <c r="B227" s="95" t="s">
        <v>202</v>
      </c>
      <c r="C227" s="27" t="s">
        <v>40</v>
      </c>
      <c r="D227" s="27" t="s">
        <v>181</v>
      </c>
      <c r="E227" s="27" t="s">
        <v>153</v>
      </c>
      <c r="F227" s="27" t="s">
        <v>242</v>
      </c>
      <c r="G227" s="23"/>
      <c r="H227" s="23"/>
      <c r="I227" s="42">
        <f>I228</f>
        <v>370</v>
      </c>
    </row>
    <row r="228" spans="1:9" s="1" customFormat="1" ht="30" customHeight="1" thickBot="1">
      <c r="A228" s="203"/>
      <c r="B228" s="114" t="s">
        <v>98</v>
      </c>
      <c r="C228" s="127" t="s">
        <v>40</v>
      </c>
      <c r="D228" s="127" t="s">
        <v>181</v>
      </c>
      <c r="E228" s="127" t="s">
        <v>153</v>
      </c>
      <c r="F228" s="127" t="s">
        <v>242</v>
      </c>
      <c r="G228" s="115" t="s">
        <v>88</v>
      </c>
      <c r="H228" s="115" t="s">
        <v>41</v>
      </c>
      <c r="I228" s="128">
        <f>50+225+95</f>
        <v>370</v>
      </c>
    </row>
    <row r="229" spans="1:9" s="1" customFormat="1" ht="16.5" thickBot="1">
      <c r="A229" s="203"/>
      <c r="B229" s="70" t="s">
        <v>24</v>
      </c>
      <c r="C229" s="10" t="s">
        <v>40</v>
      </c>
      <c r="D229" s="10" t="s">
        <v>181</v>
      </c>
      <c r="E229" s="10" t="s">
        <v>154</v>
      </c>
      <c r="F229" s="10"/>
      <c r="G229" s="26"/>
      <c r="H229" s="26"/>
      <c r="I229" s="50">
        <f>I230+I258</f>
        <v>34330.7</v>
      </c>
    </row>
    <row r="230" spans="1:9" s="1" customFormat="1" ht="47.25">
      <c r="A230" s="203"/>
      <c r="B230" s="62" t="s">
        <v>114</v>
      </c>
      <c r="C230" s="18" t="s">
        <v>40</v>
      </c>
      <c r="D230" s="18" t="s">
        <v>181</v>
      </c>
      <c r="E230" s="18" t="s">
        <v>154</v>
      </c>
      <c r="F230" s="19" t="s">
        <v>187</v>
      </c>
      <c r="G230" s="19"/>
      <c r="H230" s="19"/>
      <c r="I230" s="45">
        <f>I231+I235+I239</f>
        <v>33780.7</v>
      </c>
    </row>
    <row r="231" spans="1:9" s="1" customFormat="1" ht="31.5">
      <c r="A231" s="203"/>
      <c r="B231" s="102" t="s">
        <v>197</v>
      </c>
      <c r="C231" s="18" t="s">
        <v>40</v>
      </c>
      <c r="D231" s="18" t="s">
        <v>181</v>
      </c>
      <c r="E231" s="18" t="s">
        <v>154</v>
      </c>
      <c r="F231" s="19" t="s">
        <v>241</v>
      </c>
      <c r="G231" s="19"/>
      <c r="H231" s="19"/>
      <c r="I231" s="45">
        <f>I232</f>
        <v>2706.2</v>
      </c>
    </row>
    <row r="232" spans="1:9" s="1" customFormat="1" ht="15.75">
      <c r="A232" s="203"/>
      <c r="B232" s="150" t="s">
        <v>331</v>
      </c>
      <c r="C232" s="142" t="s">
        <v>40</v>
      </c>
      <c r="D232" s="142" t="s">
        <v>181</v>
      </c>
      <c r="E232" s="142" t="s">
        <v>154</v>
      </c>
      <c r="F232" s="143" t="s">
        <v>329</v>
      </c>
      <c r="G232" s="155"/>
      <c r="H232" s="155"/>
      <c r="I232" s="158">
        <f>I233</f>
        <v>2706.2</v>
      </c>
    </row>
    <row r="233" spans="1:9" s="1" customFormat="1" ht="31.5">
      <c r="A233" s="203"/>
      <c r="B233" s="67" t="s">
        <v>196</v>
      </c>
      <c r="C233" s="31" t="s">
        <v>40</v>
      </c>
      <c r="D233" s="31" t="s">
        <v>181</v>
      </c>
      <c r="E233" s="31" t="s">
        <v>154</v>
      </c>
      <c r="F233" s="31" t="s">
        <v>330</v>
      </c>
      <c r="G233" s="21"/>
      <c r="H233" s="21"/>
      <c r="I233" s="69">
        <f>I234</f>
        <v>2706.2</v>
      </c>
    </row>
    <row r="234" spans="1:9" s="1" customFormat="1" ht="31.5">
      <c r="A234" s="203"/>
      <c r="B234" s="100" t="s">
        <v>98</v>
      </c>
      <c r="C234" s="24" t="s">
        <v>40</v>
      </c>
      <c r="D234" s="24" t="s">
        <v>181</v>
      </c>
      <c r="E234" s="24" t="s">
        <v>154</v>
      </c>
      <c r="F234" s="24" t="s">
        <v>330</v>
      </c>
      <c r="G234" s="24" t="s">
        <v>88</v>
      </c>
      <c r="H234" s="24" t="s">
        <v>41</v>
      </c>
      <c r="I234" s="101">
        <f>3092-350.9+208.6+137.2+14-124.2-270.5</f>
        <v>2706.2</v>
      </c>
    </row>
    <row r="235" spans="1:9" s="1" customFormat="1" ht="31.5">
      <c r="A235" s="203"/>
      <c r="B235" s="62" t="s">
        <v>189</v>
      </c>
      <c r="C235" s="18" t="s">
        <v>40</v>
      </c>
      <c r="D235" s="18" t="s">
        <v>181</v>
      </c>
      <c r="E235" s="160" t="s">
        <v>154</v>
      </c>
      <c r="F235" s="19" t="s">
        <v>188</v>
      </c>
      <c r="G235" s="25"/>
      <c r="H235" s="25"/>
      <c r="I235" s="52">
        <f>I236</f>
        <v>330</v>
      </c>
    </row>
    <row r="236" spans="1:9" s="1" customFormat="1" ht="31.5">
      <c r="A236" s="203"/>
      <c r="B236" s="150" t="s">
        <v>333</v>
      </c>
      <c r="C236" s="142" t="s">
        <v>40</v>
      </c>
      <c r="D236" s="142" t="s">
        <v>181</v>
      </c>
      <c r="E236" s="142" t="s">
        <v>154</v>
      </c>
      <c r="F236" s="143" t="s">
        <v>332</v>
      </c>
      <c r="G236" s="155"/>
      <c r="H236" s="155"/>
      <c r="I236" s="158">
        <f>I237</f>
        <v>330</v>
      </c>
    </row>
    <row r="237" spans="1:9" s="1" customFormat="1" ht="47.25">
      <c r="A237" s="203"/>
      <c r="B237" s="67" t="s">
        <v>195</v>
      </c>
      <c r="C237" s="31" t="s">
        <v>40</v>
      </c>
      <c r="D237" s="31" t="s">
        <v>181</v>
      </c>
      <c r="E237" s="171" t="s">
        <v>154</v>
      </c>
      <c r="F237" s="31" t="s">
        <v>334</v>
      </c>
      <c r="G237" s="22"/>
      <c r="H237" s="22"/>
      <c r="I237" s="69">
        <f>I238</f>
        <v>330</v>
      </c>
    </row>
    <row r="238" spans="1:9" s="1" customFormat="1" ht="31.5">
      <c r="A238" s="203"/>
      <c r="B238" s="57" t="s">
        <v>98</v>
      </c>
      <c r="C238" s="17" t="s">
        <v>40</v>
      </c>
      <c r="D238" s="17" t="s">
        <v>181</v>
      </c>
      <c r="E238" s="172" t="s">
        <v>154</v>
      </c>
      <c r="F238" s="17" t="s">
        <v>334</v>
      </c>
      <c r="G238" s="17" t="s">
        <v>88</v>
      </c>
      <c r="H238" s="17" t="s">
        <v>41</v>
      </c>
      <c r="I238" s="75">
        <f>600-270</f>
        <v>330</v>
      </c>
    </row>
    <row r="239" spans="1:9" s="1" customFormat="1" ht="15.75">
      <c r="A239" s="203"/>
      <c r="B239" s="102" t="s">
        <v>198</v>
      </c>
      <c r="C239" s="18" t="s">
        <v>40</v>
      </c>
      <c r="D239" s="18" t="s">
        <v>181</v>
      </c>
      <c r="E239" s="18" t="s">
        <v>154</v>
      </c>
      <c r="F239" s="19" t="s">
        <v>240</v>
      </c>
      <c r="G239" s="19"/>
      <c r="H239" s="19"/>
      <c r="I239" s="45">
        <f>I240</f>
        <v>30744.5</v>
      </c>
    </row>
    <row r="240" spans="1:9" s="1" customFormat="1" ht="31.5">
      <c r="A240" s="203"/>
      <c r="B240" s="145" t="s">
        <v>272</v>
      </c>
      <c r="C240" s="140" t="s">
        <v>40</v>
      </c>
      <c r="D240" s="140" t="s">
        <v>181</v>
      </c>
      <c r="E240" s="140" t="s">
        <v>154</v>
      </c>
      <c r="F240" s="146" t="s">
        <v>311</v>
      </c>
      <c r="G240" s="146"/>
      <c r="H240" s="146"/>
      <c r="I240" s="149">
        <f>I241+I243+I246+I248+I250+I252+I254+I256</f>
        <v>30744.5</v>
      </c>
    </row>
    <row r="241" spans="1:9" s="1" customFormat="1" ht="31.5">
      <c r="A241" s="203"/>
      <c r="B241" s="95" t="s">
        <v>199</v>
      </c>
      <c r="C241" s="89" t="s">
        <v>40</v>
      </c>
      <c r="D241" s="89" t="s">
        <v>181</v>
      </c>
      <c r="E241" s="89" t="s">
        <v>154</v>
      </c>
      <c r="F241" s="89" t="s">
        <v>312</v>
      </c>
      <c r="G241" s="166"/>
      <c r="H241" s="166"/>
      <c r="I241" s="47">
        <f>I242</f>
        <v>3000.6</v>
      </c>
    </row>
    <row r="242" spans="1:9" s="1" customFormat="1" ht="47.25">
      <c r="A242" s="203"/>
      <c r="B242" s="57" t="s">
        <v>264</v>
      </c>
      <c r="C242" s="17" t="s">
        <v>40</v>
      </c>
      <c r="D242" s="17" t="s">
        <v>181</v>
      </c>
      <c r="E242" s="17" t="s">
        <v>154</v>
      </c>
      <c r="F242" s="17" t="s">
        <v>312</v>
      </c>
      <c r="G242" s="17" t="s">
        <v>65</v>
      </c>
      <c r="H242" s="17" t="s">
        <v>41</v>
      </c>
      <c r="I242" s="91">
        <v>3000.6</v>
      </c>
    </row>
    <row r="243" spans="1:9" s="1" customFormat="1" ht="15.75">
      <c r="A243" s="203"/>
      <c r="B243" s="67" t="s">
        <v>200</v>
      </c>
      <c r="C243" s="31" t="s">
        <v>40</v>
      </c>
      <c r="D243" s="31" t="s">
        <v>181</v>
      </c>
      <c r="E243" s="31" t="s">
        <v>154</v>
      </c>
      <c r="F243" s="31" t="s">
        <v>313</v>
      </c>
      <c r="G243" s="21"/>
      <c r="H243" s="21"/>
      <c r="I243" s="69">
        <f>I244+I245</f>
        <v>7716.6</v>
      </c>
    </row>
    <row r="244" spans="1:9" s="1" customFormat="1" ht="31.5">
      <c r="A244" s="203"/>
      <c r="B244" s="100" t="s">
        <v>98</v>
      </c>
      <c r="C244" s="24" t="s">
        <v>40</v>
      </c>
      <c r="D244" s="24" t="s">
        <v>181</v>
      </c>
      <c r="E244" s="24" t="s">
        <v>154</v>
      </c>
      <c r="F244" s="24" t="s">
        <v>313</v>
      </c>
      <c r="G244" s="24" t="s">
        <v>88</v>
      </c>
      <c r="H244" s="24" t="s">
        <v>41</v>
      </c>
      <c r="I244" s="101">
        <f>7671.8+44.8-12-3</f>
        <v>7701.6</v>
      </c>
    </row>
    <row r="245" spans="1:9" s="1" customFormat="1" ht="16.5" thickBot="1">
      <c r="A245" s="203"/>
      <c r="B245" s="114" t="s">
        <v>104</v>
      </c>
      <c r="C245" s="115" t="s">
        <v>40</v>
      </c>
      <c r="D245" s="115" t="s">
        <v>181</v>
      </c>
      <c r="E245" s="115" t="s">
        <v>154</v>
      </c>
      <c r="F245" s="115" t="s">
        <v>313</v>
      </c>
      <c r="G245" s="115" t="s">
        <v>91</v>
      </c>
      <c r="H245" s="115" t="s">
        <v>41</v>
      </c>
      <c r="I245" s="126">
        <f>12+3</f>
        <v>15</v>
      </c>
    </row>
    <row r="246" spans="1:9" s="1" customFormat="1" ht="15.75">
      <c r="A246" s="203"/>
      <c r="B246" s="67" t="s">
        <v>194</v>
      </c>
      <c r="C246" s="31" t="s">
        <v>40</v>
      </c>
      <c r="D246" s="31" t="s">
        <v>181</v>
      </c>
      <c r="E246" s="31" t="s">
        <v>154</v>
      </c>
      <c r="F246" s="31" t="s">
        <v>314</v>
      </c>
      <c r="G246" s="21"/>
      <c r="H246" s="21"/>
      <c r="I246" s="69">
        <f>I247</f>
        <v>12035.5</v>
      </c>
    </row>
    <row r="247" spans="1:9" s="1" customFormat="1" ht="31.5">
      <c r="A247" s="203"/>
      <c r="B247" s="57" t="s">
        <v>98</v>
      </c>
      <c r="C247" s="17" t="s">
        <v>40</v>
      </c>
      <c r="D247" s="17" t="s">
        <v>181</v>
      </c>
      <c r="E247" s="17" t="s">
        <v>154</v>
      </c>
      <c r="F247" s="17" t="s">
        <v>314</v>
      </c>
      <c r="G247" s="17" t="s">
        <v>88</v>
      </c>
      <c r="H247" s="17" t="s">
        <v>41</v>
      </c>
      <c r="I247" s="91">
        <f>9546.1+50+59.4+5.2-137.2+531.7+800+736.4+443.9</f>
        <v>12035.5</v>
      </c>
    </row>
    <row r="248" spans="1:9" s="1" customFormat="1" ht="31.5">
      <c r="A248" s="203"/>
      <c r="B248" s="95" t="s">
        <v>193</v>
      </c>
      <c r="C248" s="31" t="s">
        <v>40</v>
      </c>
      <c r="D248" s="31" t="s">
        <v>181</v>
      </c>
      <c r="E248" s="31" t="s">
        <v>154</v>
      </c>
      <c r="F248" s="31" t="s">
        <v>315</v>
      </c>
      <c r="G248" s="21"/>
      <c r="H248" s="21"/>
      <c r="I248" s="69">
        <f>I249</f>
        <v>149.7</v>
      </c>
    </row>
    <row r="249" spans="1:9" s="1" customFormat="1" ht="31.5">
      <c r="A249" s="203"/>
      <c r="B249" s="57" t="s">
        <v>98</v>
      </c>
      <c r="C249" s="17" t="s">
        <v>40</v>
      </c>
      <c r="D249" s="17" t="s">
        <v>181</v>
      </c>
      <c r="E249" s="17" t="s">
        <v>154</v>
      </c>
      <c r="F249" s="17" t="s">
        <v>315</v>
      </c>
      <c r="G249" s="17" t="s">
        <v>88</v>
      </c>
      <c r="H249" s="17" t="s">
        <v>41</v>
      </c>
      <c r="I249" s="91">
        <v>149.7</v>
      </c>
    </row>
    <row r="250" spans="1:9" s="1" customFormat="1" ht="31.5">
      <c r="A250" s="203"/>
      <c r="B250" s="95" t="s">
        <v>192</v>
      </c>
      <c r="C250" s="31" t="s">
        <v>40</v>
      </c>
      <c r="D250" s="31" t="s">
        <v>181</v>
      </c>
      <c r="E250" s="31" t="s">
        <v>154</v>
      </c>
      <c r="F250" s="31" t="s">
        <v>316</v>
      </c>
      <c r="G250" s="21"/>
      <c r="H250" s="21"/>
      <c r="I250" s="69">
        <f>I251</f>
        <v>1390.1</v>
      </c>
    </row>
    <row r="251" spans="1:9" s="1" customFormat="1" ht="31.5">
      <c r="A251" s="203"/>
      <c r="B251" s="57" t="s">
        <v>98</v>
      </c>
      <c r="C251" s="24" t="s">
        <v>40</v>
      </c>
      <c r="D251" s="24" t="s">
        <v>181</v>
      </c>
      <c r="E251" s="24" t="s">
        <v>154</v>
      </c>
      <c r="F251" s="24" t="s">
        <v>316</v>
      </c>
      <c r="G251" s="24" t="s">
        <v>88</v>
      </c>
      <c r="H251" s="24" t="s">
        <v>41</v>
      </c>
      <c r="I251" s="101">
        <f>600+490+300.1</f>
        <v>1390.1</v>
      </c>
    </row>
    <row r="252" spans="1:9" s="1" customFormat="1" ht="31.5">
      <c r="A252" s="203"/>
      <c r="B252" s="95" t="s">
        <v>191</v>
      </c>
      <c r="C252" s="31" t="s">
        <v>40</v>
      </c>
      <c r="D252" s="31" t="s">
        <v>181</v>
      </c>
      <c r="E252" s="31" t="s">
        <v>154</v>
      </c>
      <c r="F252" s="31" t="s">
        <v>317</v>
      </c>
      <c r="G252" s="21"/>
      <c r="H252" s="21"/>
      <c r="I252" s="69">
        <f>I253</f>
        <v>3174.7</v>
      </c>
    </row>
    <row r="253" spans="1:9" s="1" customFormat="1" ht="31.5">
      <c r="A253" s="203"/>
      <c r="B253" s="100" t="s">
        <v>98</v>
      </c>
      <c r="C253" s="24" t="s">
        <v>40</v>
      </c>
      <c r="D253" s="24" t="s">
        <v>181</v>
      </c>
      <c r="E253" s="24" t="s">
        <v>154</v>
      </c>
      <c r="F253" s="24" t="s">
        <v>317</v>
      </c>
      <c r="G253" s="24" t="s">
        <v>88</v>
      </c>
      <c r="H253" s="24" t="s">
        <v>41</v>
      </c>
      <c r="I253" s="101">
        <f>3000-100+274.7</f>
        <v>3174.7</v>
      </c>
    </row>
    <row r="254" spans="1:9" s="1" customFormat="1" ht="63">
      <c r="A254" s="203"/>
      <c r="B254" s="67" t="s">
        <v>357</v>
      </c>
      <c r="C254" s="31" t="s">
        <v>40</v>
      </c>
      <c r="D254" s="31" t="s">
        <v>181</v>
      </c>
      <c r="E254" s="31" t="s">
        <v>154</v>
      </c>
      <c r="F254" s="31" t="s">
        <v>402</v>
      </c>
      <c r="G254" s="21"/>
      <c r="H254" s="21"/>
      <c r="I254" s="69">
        <f>I255</f>
        <v>2896.6</v>
      </c>
    </row>
    <row r="255" spans="1:9" s="1" customFormat="1" ht="31.5">
      <c r="A255" s="203"/>
      <c r="B255" s="100" t="s">
        <v>98</v>
      </c>
      <c r="C255" s="24" t="s">
        <v>40</v>
      </c>
      <c r="D255" s="24" t="s">
        <v>181</v>
      </c>
      <c r="E255" s="24" t="s">
        <v>154</v>
      </c>
      <c r="F255" s="24" t="s">
        <v>402</v>
      </c>
      <c r="G255" s="24" t="s">
        <v>88</v>
      </c>
      <c r="H255" s="24" t="s">
        <v>400</v>
      </c>
      <c r="I255" s="101">
        <v>2896.6</v>
      </c>
    </row>
    <row r="256" spans="1:9" s="1" customFormat="1" ht="63">
      <c r="A256" s="203"/>
      <c r="B256" s="67" t="s">
        <v>357</v>
      </c>
      <c r="C256" s="31" t="s">
        <v>40</v>
      </c>
      <c r="D256" s="31" t="s">
        <v>181</v>
      </c>
      <c r="E256" s="31" t="s">
        <v>154</v>
      </c>
      <c r="F256" s="31" t="s">
        <v>356</v>
      </c>
      <c r="G256" s="21"/>
      <c r="H256" s="21"/>
      <c r="I256" s="69">
        <f>I257</f>
        <v>380.7</v>
      </c>
    </row>
    <row r="257" spans="1:9" s="1" customFormat="1" ht="30.75" customHeight="1">
      <c r="A257" s="203"/>
      <c r="B257" s="100" t="s">
        <v>98</v>
      </c>
      <c r="C257" s="24" t="s">
        <v>40</v>
      </c>
      <c r="D257" s="24" t="s">
        <v>181</v>
      </c>
      <c r="E257" s="24" t="s">
        <v>154</v>
      </c>
      <c r="F257" s="24" t="s">
        <v>356</v>
      </c>
      <c r="G257" s="24" t="s">
        <v>88</v>
      </c>
      <c r="H257" s="24" t="s">
        <v>79</v>
      </c>
      <c r="I257" s="101">
        <f>450-69.3</f>
        <v>380.7</v>
      </c>
    </row>
    <row r="258" spans="1:9" s="1" customFormat="1" ht="15.75">
      <c r="A258" s="203"/>
      <c r="B258" s="193" t="s">
        <v>83</v>
      </c>
      <c r="C258" s="194" t="s">
        <v>40</v>
      </c>
      <c r="D258" s="194" t="s">
        <v>181</v>
      </c>
      <c r="E258" s="194" t="s">
        <v>154</v>
      </c>
      <c r="F258" s="194" t="s">
        <v>135</v>
      </c>
      <c r="G258" s="195"/>
      <c r="H258" s="195"/>
      <c r="I258" s="196">
        <f>I259</f>
        <v>550</v>
      </c>
    </row>
    <row r="259" spans="1:9" s="1" customFormat="1" ht="15.75">
      <c r="A259" s="203"/>
      <c r="B259" s="62" t="s">
        <v>84</v>
      </c>
      <c r="C259" s="18" t="s">
        <v>40</v>
      </c>
      <c r="D259" s="18" t="s">
        <v>181</v>
      </c>
      <c r="E259" s="18" t="s">
        <v>154</v>
      </c>
      <c r="F259" s="18" t="s">
        <v>136</v>
      </c>
      <c r="G259" s="19"/>
      <c r="H259" s="19"/>
      <c r="I259" s="45">
        <f>I260</f>
        <v>550</v>
      </c>
    </row>
    <row r="260" spans="1:9" s="1" customFormat="1" ht="15.75">
      <c r="A260" s="203"/>
      <c r="B260" s="62" t="s">
        <v>84</v>
      </c>
      <c r="C260" s="18" t="s">
        <v>40</v>
      </c>
      <c r="D260" s="18" t="s">
        <v>181</v>
      </c>
      <c r="E260" s="18" t="s">
        <v>154</v>
      </c>
      <c r="F260" s="18" t="s">
        <v>137</v>
      </c>
      <c r="G260" s="19"/>
      <c r="H260" s="19"/>
      <c r="I260" s="45">
        <f>I261</f>
        <v>550</v>
      </c>
    </row>
    <row r="261" spans="1:9" s="1" customFormat="1" ht="31.5">
      <c r="A261" s="203"/>
      <c r="B261" s="104" t="s">
        <v>376</v>
      </c>
      <c r="C261" s="31" t="s">
        <v>40</v>
      </c>
      <c r="D261" s="31" t="s">
        <v>181</v>
      </c>
      <c r="E261" s="31" t="s">
        <v>154</v>
      </c>
      <c r="F261" s="29" t="s">
        <v>377</v>
      </c>
      <c r="G261" s="21"/>
      <c r="H261" s="21"/>
      <c r="I261" s="69">
        <f>I262</f>
        <v>550</v>
      </c>
    </row>
    <row r="262" spans="1:9" s="1" customFormat="1" ht="31.5">
      <c r="A262" s="203"/>
      <c r="B262" s="100" t="s">
        <v>98</v>
      </c>
      <c r="C262" s="24" t="s">
        <v>40</v>
      </c>
      <c r="D262" s="24" t="s">
        <v>181</v>
      </c>
      <c r="E262" s="24" t="s">
        <v>154</v>
      </c>
      <c r="F262" s="16" t="s">
        <v>377</v>
      </c>
      <c r="G262" s="24" t="s">
        <v>88</v>
      </c>
      <c r="H262" s="24" t="s">
        <v>375</v>
      </c>
      <c r="I262" s="101">
        <v>550</v>
      </c>
    </row>
    <row r="263" spans="1:9" s="1" customFormat="1" ht="15.75">
      <c r="A263" s="203"/>
      <c r="B263" s="62" t="s">
        <v>78</v>
      </c>
      <c r="C263" s="19" t="s">
        <v>40</v>
      </c>
      <c r="D263" s="19" t="s">
        <v>181</v>
      </c>
      <c r="E263" s="19" t="s">
        <v>181</v>
      </c>
      <c r="F263" s="25"/>
      <c r="G263" s="25"/>
      <c r="H263" s="25"/>
      <c r="I263" s="48">
        <f>I264</f>
        <v>8953.5</v>
      </c>
    </row>
    <row r="264" spans="1:9" s="1" customFormat="1" ht="47.25">
      <c r="A264" s="203"/>
      <c r="B264" s="189" t="s">
        <v>114</v>
      </c>
      <c r="C264" s="190" t="s">
        <v>40</v>
      </c>
      <c r="D264" s="190" t="s">
        <v>181</v>
      </c>
      <c r="E264" s="190" t="s">
        <v>181</v>
      </c>
      <c r="F264" s="190" t="s">
        <v>187</v>
      </c>
      <c r="G264" s="191"/>
      <c r="H264" s="191"/>
      <c r="I264" s="192">
        <f>I265</f>
        <v>8953.5</v>
      </c>
    </row>
    <row r="265" spans="1:9" s="1" customFormat="1" ht="31.5">
      <c r="A265" s="203"/>
      <c r="B265" s="102" t="s">
        <v>189</v>
      </c>
      <c r="C265" s="32" t="s">
        <v>40</v>
      </c>
      <c r="D265" s="32" t="s">
        <v>181</v>
      </c>
      <c r="E265" s="32" t="s">
        <v>181</v>
      </c>
      <c r="F265" s="32" t="s">
        <v>188</v>
      </c>
      <c r="G265" s="25"/>
      <c r="H265" s="25"/>
      <c r="I265" s="52">
        <f>I266+I271</f>
        <v>8953.5</v>
      </c>
    </row>
    <row r="266" spans="1:9" s="1" customFormat="1" ht="31.5">
      <c r="A266" s="203"/>
      <c r="B266" s="145" t="s">
        <v>337</v>
      </c>
      <c r="C266" s="146" t="s">
        <v>40</v>
      </c>
      <c r="D266" s="146" t="s">
        <v>181</v>
      </c>
      <c r="E266" s="146" t="s">
        <v>181</v>
      </c>
      <c r="F266" s="146" t="s">
        <v>335</v>
      </c>
      <c r="G266" s="147"/>
      <c r="H266" s="147"/>
      <c r="I266" s="156">
        <f>I267</f>
        <v>7374.1</v>
      </c>
    </row>
    <row r="267" spans="1:9" s="1" customFormat="1" ht="31.5">
      <c r="A267" s="203"/>
      <c r="B267" s="95" t="s">
        <v>190</v>
      </c>
      <c r="C267" s="27" t="s">
        <v>40</v>
      </c>
      <c r="D267" s="27" t="s">
        <v>181</v>
      </c>
      <c r="E267" s="27" t="s">
        <v>181</v>
      </c>
      <c r="F267" s="27" t="s">
        <v>336</v>
      </c>
      <c r="G267" s="23"/>
      <c r="H267" s="23"/>
      <c r="I267" s="58">
        <f>SUM(I268:I270)</f>
        <v>7374.1</v>
      </c>
    </row>
    <row r="268" spans="1:9" s="1" customFormat="1" ht="15.75">
      <c r="A268" s="203"/>
      <c r="B268" s="55" t="s">
        <v>96</v>
      </c>
      <c r="C268" s="21" t="s">
        <v>40</v>
      </c>
      <c r="D268" s="21" t="s">
        <v>181</v>
      </c>
      <c r="E268" s="21" t="s">
        <v>181</v>
      </c>
      <c r="F268" s="21" t="s">
        <v>336</v>
      </c>
      <c r="G268" s="21" t="s">
        <v>86</v>
      </c>
      <c r="H268" s="21" t="s">
        <v>41</v>
      </c>
      <c r="I268" s="141">
        <f>5857.2+8.1+45+13.6+23.4+127.9</f>
        <v>6075.2</v>
      </c>
    </row>
    <row r="269" spans="1:9" s="1" customFormat="1" ht="31.5">
      <c r="A269" s="203"/>
      <c r="B269" s="100" t="s">
        <v>98</v>
      </c>
      <c r="C269" s="24" t="s">
        <v>40</v>
      </c>
      <c r="D269" s="24" t="s">
        <v>181</v>
      </c>
      <c r="E269" s="24" t="s">
        <v>181</v>
      </c>
      <c r="F269" s="24" t="s">
        <v>336</v>
      </c>
      <c r="G269" s="24" t="s">
        <v>88</v>
      </c>
      <c r="H269" s="24" t="s">
        <v>41</v>
      </c>
      <c r="I269" s="101">
        <f>1258.3-8.1+31.4+0.2-126.7</f>
        <v>1155.1000000000001</v>
      </c>
    </row>
    <row r="270" spans="1:9" s="1" customFormat="1" ht="15.75">
      <c r="A270" s="203"/>
      <c r="B270" s="100" t="s">
        <v>104</v>
      </c>
      <c r="C270" s="24" t="s">
        <v>40</v>
      </c>
      <c r="D270" s="24" t="s">
        <v>181</v>
      </c>
      <c r="E270" s="24" t="s">
        <v>181</v>
      </c>
      <c r="F270" s="24" t="s">
        <v>336</v>
      </c>
      <c r="G270" s="24" t="s">
        <v>91</v>
      </c>
      <c r="H270" s="24" t="s">
        <v>41</v>
      </c>
      <c r="I270" s="133">
        <f>145-1.2</f>
        <v>143.8</v>
      </c>
    </row>
    <row r="271" spans="1:9" s="1" customFormat="1" ht="15.75">
      <c r="A271" s="203"/>
      <c r="B271" s="145" t="s">
        <v>328</v>
      </c>
      <c r="C271" s="140" t="s">
        <v>40</v>
      </c>
      <c r="D271" s="140" t="s">
        <v>181</v>
      </c>
      <c r="E271" s="140" t="s">
        <v>181</v>
      </c>
      <c r="F271" s="146" t="s">
        <v>301</v>
      </c>
      <c r="G271" s="146"/>
      <c r="H271" s="146"/>
      <c r="I271" s="149">
        <f>I272</f>
        <v>1579.4</v>
      </c>
    </row>
    <row r="272" spans="1:9" s="1" customFormat="1" ht="15.75">
      <c r="A272" s="203"/>
      <c r="B272" s="211" t="s">
        <v>201</v>
      </c>
      <c r="C272" s="31" t="s">
        <v>40</v>
      </c>
      <c r="D272" s="31" t="s">
        <v>181</v>
      </c>
      <c r="E272" s="31" t="s">
        <v>181</v>
      </c>
      <c r="F272" s="22" t="s">
        <v>305</v>
      </c>
      <c r="G272" s="22"/>
      <c r="H272" s="22"/>
      <c r="I272" s="51">
        <f>I273</f>
        <v>1579.4</v>
      </c>
    </row>
    <row r="273" spans="1:9" s="1" customFormat="1" ht="16.5" thickBot="1">
      <c r="A273" s="203"/>
      <c r="B273" s="174" t="s">
        <v>101</v>
      </c>
      <c r="C273" s="17" t="s">
        <v>40</v>
      </c>
      <c r="D273" s="17" t="s">
        <v>181</v>
      </c>
      <c r="E273" s="17" t="s">
        <v>181</v>
      </c>
      <c r="F273" s="17" t="s">
        <v>305</v>
      </c>
      <c r="G273" s="17" t="s">
        <v>92</v>
      </c>
      <c r="H273" s="17" t="s">
        <v>41</v>
      </c>
      <c r="I273" s="46">
        <v>1579.4</v>
      </c>
    </row>
    <row r="274" spans="1:9" s="1" customFormat="1" ht="16.5" thickBot="1">
      <c r="A274" s="203"/>
      <c r="B274" s="124" t="s">
        <v>50</v>
      </c>
      <c r="C274" s="71" t="s">
        <v>40</v>
      </c>
      <c r="D274" s="71" t="s">
        <v>207</v>
      </c>
      <c r="E274" s="71"/>
      <c r="F274" s="71" t="s">
        <v>10</v>
      </c>
      <c r="G274" s="72" t="s">
        <v>10</v>
      </c>
      <c r="H274" s="73" t="s">
        <v>10</v>
      </c>
      <c r="I274" s="74">
        <f>I275</f>
        <v>859.5</v>
      </c>
    </row>
    <row r="275" spans="1:9" s="1" customFormat="1" ht="16.5" thickTop="1">
      <c r="A275" s="203"/>
      <c r="B275" s="78" t="s">
        <v>51</v>
      </c>
      <c r="C275" s="59" t="s">
        <v>40</v>
      </c>
      <c r="D275" s="59" t="s">
        <v>207</v>
      </c>
      <c r="E275" s="59" t="s">
        <v>207</v>
      </c>
      <c r="F275" s="59"/>
      <c r="G275" s="63"/>
      <c r="H275" s="63"/>
      <c r="I275" s="79">
        <f>I276</f>
        <v>859.5</v>
      </c>
    </row>
    <row r="276" spans="1:9" s="1" customFormat="1" ht="31.5">
      <c r="A276" s="203"/>
      <c r="B276" s="93" t="s">
        <v>105</v>
      </c>
      <c r="C276" s="12" t="s">
        <v>40</v>
      </c>
      <c r="D276" s="12" t="s">
        <v>207</v>
      </c>
      <c r="E276" s="12" t="s">
        <v>207</v>
      </c>
      <c r="F276" s="12" t="s">
        <v>208</v>
      </c>
      <c r="G276" s="13"/>
      <c r="H276" s="13"/>
      <c r="I276" s="94">
        <f>I277</f>
        <v>859.5</v>
      </c>
    </row>
    <row r="277" spans="1:9" s="1" customFormat="1" ht="19.5" customHeight="1">
      <c r="A277" s="203"/>
      <c r="B277" s="95" t="s">
        <v>205</v>
      </c>
      <c r="C277" s="29" t="s">
        <v>40</v>
      </c>
      <c r="D277" s="29" t="s">
        <v>207</v>
      </c>
      <c r="E277" s="29" t="s">
        <v>207</v>
      </c>
      <c r="F277" s="29" t="s">
        <v>209</v>
      </c>
      <c r="G277" s="32"/>
      <c r="H277" s="23"/>
      <c r="I277" s="65">
        <f>I278</f>
        <v>859.5</v>
      </c>
    </row>
    <row r="278" spans="1:9" s="1" customFormat="1" ht="31.5">
      <c r="A278" s="203"/>
      <c r="B278" s="150" t="s">
        <v>349</v>
      </c>
      <c r="C278" s="140" t="s">
        <v>40</v>
      </c>
      <c r="D278" s="140" t="s">
        <v>207</v>
      </c>
      <c r="E278" s="140" t="s">
        <v>207</v>
      </c>
      <c r="F278" s="140" t="s">
        <v>318</v>
      </c>
      <c r="G278" s="146"/>
      <c r="H278" s="147"/>
      <c r="I278" s="148">
        <f>I279+I281</f>
        <v>859.5</v>
      </c>
    </row>
    <row r="279" spans="1:9" s="1" customFormat="1" ht="47.25">
      <c r="A279" s="203"/>
      <c r="B279" s="67" t="s">
        <v>206</v>
      </c>
      <c r="C279" s="22" t="s">
        <v>40</v>
      </c>
      <c r="D279" s="22" t="s">
        <v>207</v>
      </c>
      <c r="E279" s="22" t="s">
        <v>207</v>
      </c>
      <c r="F279" s="22" t="s">
        <v>319</v>
      </c>
      <c r="G279" s="21"/>
      <c r="H279" s="21"/>
      <c r="I279" s="96">
        <f>I280</f>
        <v>506.1</v>
      </c>
    </row>
    <row r="280" spans="1:9" s="1" customFormat="1" ht="31.5">
      <c r="A280" s="203"/>
      <c r="B280" s="57" t="s">
        <v>98</v>
      </c>
      <c r="C280" s="17" t="s">
        <v>40</v>
      </c>
      <c r="D280" s="17" t="s">
        <v>207</v>
      </c>
      <c r="E280" s="17" t="s">
        <v>207</v>
      </c>
      <c r="F280" s="17" t="s">
        <v>319</v>
      </c>
      <c r="G280" s="17" t="s">
        <v>88</v>
      </c>
      <c r="H280" s="17" t="s">
        <v>41</v>
      </c>
      <c r="I280" s="91">
        <f>600-93.9</f>
        <v>506.1</v>
      </c>
    </row>
    <row r="281" spans="1:9" s="1" customFormat="1" ht="15.75">
      <c r="A281" s="203"/>
      <c r="B281" s="95" t="s">
        <v>219</v>
      </c>
      <c r="C281" s="28" t="s">
        <v>40</v>
      </c>
      <c r="D281" s="28" t="s">
        <v>207</v>
      </c>
      <c r="E281" s="28" t="s">
        <v>207</v>
      </c>
      <c r="F281" s="28" t="s">
        <v>320</v>
      </c>
      <c r="G281" s="23"/>
      <c r="H281" s="23"/>
      <c r="I281" s="97">
        <f>I282</f>
        <v>353.4</v>
      </c>
    </row>
    <row r="282" spans="1:9" s="1" customFormat="1" ht="16.5" thickBot="1">
      <c r="A282" s="203"/>
      <c r="B282" s="98" t="s">
        <v>103</v>
      </c>
      <c r="C282" s="99" t="s">
        <v>40</v>
      </c>
      <c r="D282" s="99" t="s">
        <v>207</v>
      </c>
      <c r="E282" s="99" t="s">
        <v>207</v>
      </c>
      <c r="F282" s="99" t="s">
        <v>320</v>
      </c>
      <c r="G282" s="99" t="s">
        <v>93</v>
      </c>
      <c r="H282" s="99" t="s">
        <v>41</v>
      </c>
      <c r="I282" s="135">
        <f>300+53.4</f>
        <v>353.4</v>
      </c>
    </row>
    <row r="283" spans="1:9" s="1" customFormat="1" ht="17.25" thickBot="1" thickTop="1">
      <c r="A283" s="203"/>
      <c r="B283" s="76" t="s">
        <v>54</v>
      </c>
      <c r="C283" s="34" t="s">
        <v>40</v>
      </c>
      <c r="D283" s="34" t="s">
        <v>221</v>
      </c>
      <c r="E283" s="34"/>
      <c r="F283" s="34" t="s">
        <v>10</v>
      </c>
      <c r="G283" s="35" t="s">
        <v>10</v>
      </c>
      <c r="H283" s="36" t="s">
        <v>10</v>
      </c>
      <c r="I283" s="40">
        <f>I284+I328</f>
        <v>31050.3</v>
      </c>
    </row>
    <row r="284" spans="1:9" s="1" customFormat="1" ht="16.5" thickTop="1">
      <c r="A284" s="203"/>
      <c r="B284" s="78" t="s">
        <v>25</v>
      </c>
      <c r="C284" s="59" t="s">
        <v>42</v>
      </c>
      <c r="D284" s="59" t="s">
        <v>221</v>
      </c>
      <c r="E284" s="59" t="s">
        <v>126</v>
      </c>
      <c r="F284" s="59"/>
      <c r="G284" s="60"/>
      <c r="H284" s="63"/>
      <c r="I284" s="79">
        <f>I285+I306+I320</f>
        <v>30208.6</v>
      </c>
    </row>
    <row r="285" spans="1:9" s="1" customFormat="1" ht="31.5">
      <c r="A285" s="203"/>
      <c r="B285" s="93" t="s">
        <v>105</v>
      </c>
      <c r="C285" s="12" t="s">
        <v>40</v>
      </c>
      <c r="D285" s="12" t="s">
        <v>221</v>
      </c>
      <c r="E285" s="12" t="s">
        <v>126</v>
      </c>
      <c r="F285" s="12" t="s">
        <v>208</v>
      </c>
      <c r="G285" s="13"/>
      <c r="H285" s="13"/>
      <c r="I285" s="94">
        <f>I286</f>
        <v>28749.299999999996</v>
      </c>
    </row>
    <row r="286" spans="1:9" s="1" customFormat="1" ht="31.5">
      <c r="A286" s="203"/>
      <c r="B286" s="62" t="s">
        <v>210</v>
      </c>
      <c r="C286" s="18" t="s">
        <v>40</v>
      </c>
      <c r="D286" s="18" t="s">
        <v>221</v>
      </c>
      <c r="E286" s="18" t="s">
        <v>126</v>
      </c>
      <c r="F286" s="18" t="s">
        <v>212</v>
      </c>
      <c r="G286" s="19"/>
      <c r="H286" s="25"/>
      <c r="I286" s="44">
        <f>I287</f>
        <v>28749.299999999996</v>
      </c>
    </row>
    <row r="287" spans="1:9" s="1" customFormat="1" ht="15.75">
      <c r="A287" s="203"/>
      <c r="B287" s="150" t="s">
        <v>274</v>
      </c>
      <c r="C287" s="140" t="s">
        <v>40</v>
      </c>
      <c r="D287" s="140" t="s">
        <v>221</v>
      </c>
      <c r="E287" s="140" t="s">
        <v>126</v>
      </c>
      <c r="F287" s="140" t="s">
        <v>341</v>
      </c>
      <c r="G287" s="146"/>
      <c r="H287" s="147"/>
      <c r="I287" s="149">
        <f>I288+I292+I294+I296+I299+I301+I303</f>
        <v>28749.299999999996</v>
      </c>
    </row>
    <row r="288" spans="1:9" s="1" customFormat="1" ht="31.5">
      <c r="A288" s="203"/>
      <c r="B288" s="62" t="s">
        <v>211</v>
      </c>
      <c r="C288" s="18" t="s">
        <v>40</v>
      </c>
      <c r="D288" s="18" t="s">
        <v>221</v>
      </c>
      <c r="E288" s="18" t="s">
        <v>126</v>
      </c>
      <c r="F288" s="18" t="s">
        <v>307</v>
      </c>
      <c r="G288" s="19"/>
      <c r="H288" s="25"/>
      <c r="I288" s="44">
        <f>SUM(I289:I291)</f>
        <v>5129.3</v>
      </c>
    </row>
    <row r="289" spans="1:9" s="1" customFormat="1" ht="15.75">
      <c r="A289" s="203"/>
      <c r="B289" s="55" t="s">
        <v>96</v>
      </c>
      <c r="C289" s="30" t="s">
        <v>40</v>
      </c>
      <c r="D289" s="30" t="s">
        <v>221</v>
      </c>
      <c r="E289" s="30" t="s">
        <v>126</v>
      </c>
      <c r="F289" s="30" t="s">
        <v>306</v>
      </c>
      <c r="G289" s="30" t="s">
        <v>86</v>
      </c>
      <c r="H289" s="30" t="s">
        <v>41</v>
      </c>
      <c r="I289" s="68">
        <f>3152.3+7.8+993.7</f>
        <v>4153.8</v>
      </c>
    </row>
    <row r="290" spans="1:9" s="1" customFormat="1" ht="34.5" customHeight="1">
      <c r="A290" s="203"/>
      <c r="B290" s="122" t="s">
        <v>98</v>
      </c>
      <c r="C290" s="24" t="s">
        <v>40</v>
      </c>
      <c r="D290" s="24" t="s">
        <v>221</v>
      </c>
      <c r="E290" s="24" t="s">
        <v>126</v>
      </c>
      <c r="F290" s="24" t="s">
        <v>306</v>
      </c>
      <c r="G290" s="24" t="s">
        <v>88</v>
      </c>
      <c r="H290" s="24" t="s">
        <v>41</v>
      </c>
      <c r="I290" s="113">
        <f>1037.6-10-10+127-193.8</f>
        <v>950.8</v>
      </c>
    </row>
    <row r="291" spans="1:9" s="1" customFormat="1" ht="15.75">
      <c r="A291" s="203"/>
      <c r="B291" s="57" t="s">
        <v>104</v>
      </c>
      <c r="C291" s="17" t="s">
        <v>40</v>
      </c>
      <c r="D291" s="17" t="s">
        <v>221</v>
      </c>
      <c r="E291" s="17" t="s">
        <v>126</v>
      </c>
      <c r="F291" s="17" t="s">
        <v>306</v>
      </c>
      <c r="G291" s="17" t="s">
        <v>91</v>
      </c>
      <c r="H291" s="17" t="s">
        <v>41</v>
      </c>
      <c r="I291" s="46">
        <f>6.5+10+10-1.8</f>
        <v>24.7</v>
      </c>
    </row>
    <row r="292" spans="1:9" s="1" customFormat="1" ht="31.5">
      <c r="A292" s="203"/>
      <c r="B292" s="64" t="s">
        <v>213</v>
      </c>
      <c r="C292" s="29" t="s">
        <v>40</v>
      </c>
      <c r="D292" s="29" t="s">
        <v>221</v>
      </c>
      <c r="E292" s="29" t="s">
        <v>126</v>
      </c>
      <c r="F292" s="29" t="s">
        <v>308</v>
      </c>
      <c r="G292" s="32"/>
      <c r="H292" s="30"/>
      <c r="I292" s="43">
        <f>I293</f>
        <v>12879.7</v>
      </c>
    </row>
    <row r="293" spans="1:9" s="1" customFormat="1" ht="15.75">
      <c r="A293" s="203"/>
      <c r="B293" s="57" t="s">
        <v>103</v>
      </c>
      <c r="C293" s="17" t="s">
        <v>40</v>
      </c>
      <c r="D293" s="17" t="s">
        <v>221</v>
      </c>
      <c r="E293" s="17" t="s">
        <v>126</v>
      </c>
      <c r="F293" s="17" t="s">
        <v>308</v>
      </c>
      <c r="G293" s="17" t="s">
        <v>93</v>
      </c>
      <c r="H293" s="17" t="s">
        <v>41</v>
      </c>
      <c r="I293" s="46">
        <f>11100+1779.7</f>
        <v>12879.7</v>
      </c>
    </row>
    <row r="294" spans="1:9" s="1" customFormat="1" ht="31.5">
      <c r="A294" s="203"/>
      <c r="B294" s="64" t="s">
        <v>214</v>
      </c>
      <c r="C294" s="29" t="s">
        <v>40</v>
      </c>
      <c r="D294" s="29" t="s">
        <v>221</v>
      </c>
      <c r="E294" s="29" t="s">
        <v>126</v>
      </c>
      <c r="F294" s="29" t="s">
        <v>309</v>
      </c>
      <c r="G294" s="32"/>
      <c r="H294" s="30"/>
      <c r="I294" s="43">
        <f>I295</f>
        <v>376.5</v>
      </c>
    </row>
    <row r="295" spans="1:9" s="1" customFormat="1" ht="15.75">
      <c r="A295" s="203"/>
      <c r="B295" s="57" t="s">
        <v>103</v>
      </c>
      <c r="C295" s="17" t="s">
        <v>40</v>
      </c>
      <c r="D295" s="17" t="s">
        <v>221</v>
      </c>
      <c r="E295" s="17" t="s">
        <v>126</v>
      </c>
      <c r="F295" s="17" t="s">
        <v>309</v>
      </c>
      <c r="G295" s="17" t="s">
        <v>93</v>
      </c>
      <c r="H295" s="17" t="s">
        <v>41</v>
      </c>
      <c r="I295" s="46">
        <f>236.5+140</f>
        <v>376.5</v>
      </c>
    </row>
    <row r="296" spans="1:9" s="1" customFormat="1" ht="31.5">
      <c r="A296" s="203"/>
      <c r="B296" s="64" t="s">
        <v>384</v>
      </c>
      <c r="C296" s="29" t="s">
        <v>40</v>
      </c>
      <c r="D296" s="29" t="s">
        <v>221</v>
      </c>
      <c r="E296" s="29" t="s">
        <v>126</v>
      </c>
      <c r="F296" s="29" t="s">
        <v>310</v>
      </c>
      <c r="G296" s="32"/>
      <c r="H296" s="30"/>
      <c r="I296" s="43">
        <f>I297+I298</f>
        <v>962.8</v>
      </c>
    </row>
    <row r="297" spans="1:9" s="1" customFormat="1" ht="31.5">
      <c r="A297" s="203"/>
      <c r="B297" s="100" t="s">
        <v>98</v>
      </c>
      <c r="C297" s="17" t="s">
        <v>40</v>
      </c>
      <c r="D297" s="17" t="s">
        <v>221</v>
      </c>
      <c r="E297" s="17" t="s">
        <v>126</v>
      </c>
      <c r="F297" s="17" t="s">
        <v>310</v>
      </c>
      <c r="G297" s="17" t="s">
        <v>88</v>
      </c>
      <c r="H297" s="17" t="s">
        <v>41</v>
      </c>
      <c r="I297" s="46">
        <v>496.4</v>
      </c>
    </row>
    <row r="298" spans="1:9" s="1" customFormat="1" ht="15.75">
      <c r="A298" s="203"/>
      <c r="B298" s="57" t="s">
        <v>103</v>
      </c>
      <c r="C298" s="17" t="s">
        <v>40</v>
      </c>
      <c r="D298" s="17" t="s">
        <v>221</v>
      </c>
      <c r="E298" s="17" t="s">
        <v>126</v>
      </c>
      <c r="F298" s="17" t="s">
        <v>310</v>
      </c>
      <c r="G298" s="17" t="s">
        <v>93</v>
      </c>
      <c r="H298" s="17" t="s">
        <v>41</v>
      </c>
      <c r="I298" s="46">
        <v>466.4</v>
      </c>
    </row>
    <row r="299" spans="1:9" s="1" customFormat="1" ht="31.5">
      <c r="A299" s="203"/>
      <c r="B299" s="64" t="s">
        <v>391</v>
      </c>
      <c r="C299" s="29" t="s">
        <v>40</v>
      </c>
      <c r="D299" s="29" t="s">
        <v>221</v>
      </c>
      <c r="E299" s="29" t="s">
        <v>126</v>
      </c>
      <c r="F299" s="29" t="s">
        <v>392</v>
      </c>
      <c r="G299" s="32"/>
      <c r="H299" s="30"/>
      <c r="I299" s="43">
        <f>I300</f>
        <v>4573.8</v>
      </c>
    </row>
    <row r="300" spans="1:9" s="1" customFormat="1" ht="31.5">
      <c r="A300" s="203"/>
      <c r="B300" s="100" t="s">
        <v>98</v>
      </c>
      <c r="C300" s="24" t="s">
        <v>42</v>
      </c>
      <c r="D300" s="24" t="s">
        <v>221</v>
      </c>
      <c r="E300" s="24" t="s">
        <v>126</v>
      </c>
      <c r="F300" s="24" t="s">
        <v>392</v>
      </c>
      <c r="G300" s="24" t="s">
        <v>88</v>
      </c>
      <c r="H300" s="24" t="s">
        <v>79</v>
      </c>
      <c r="I300" s="113">
        <f>3811.6+762.2</f>
        <v>4573.8</v>
      </c>
    </row>
    <row r="301" spans="1:9" s="1" customFormat="1" ht="31.5">
      <c r="A301" s="203"/>
      <c r="B301" s="64" t="s">
        <v>391</v>
      </c>
      <c r="C301" s="29" t="s">
        <v>40</v>
      </c>
      <c r="D301" s="29" t="s">
        <v>221</v>
      </c>
      <c r="E301" s="29" t="s">
        <v>126</v>
      </c>
      <c r="F301" s="29" t="s">
        <v>393</v>
      </c>
      <c r="G301" s="32"/>
      <c r="H301" s="30"/>
      <c r="I301" s="43">
        <f>I302</f>
        <v>3811.6</v>
      </c>
    </row>
    <row r="302" spans="1:9" s="1" customFormat="1" ht="31.5">
      <c r="A302" s="203"/>
      <c r="B302" s="100" t="s">
        <v>98</v>
      </c>
      <c r="C302" s="24" t="s">
        <v>42</v>
      </c>
      <c r="D302" s="24" t="s">
        <v>221</v>
      </c>
      <c r="E302" s="24" t="s">
        <v>126</v>
      </c>
      <c r="F302" s="24" t="s">
        <v>393</v>
      </c>
      <c r="G302" s="24" t="s">
        <v>88</v>
      </c>
      <c r="H302" s="24" t="s">
        <v>394</v>
      </c>
      <c r="I302" s="113">
        <v>3811.6</v>
      </c>
    </row>
    <row r="303" spans="1:9" s="1" customFormat="1" ht="31.5">
      <c r="A303" s="203"/>
      <c r="B303" s="200" t="s">
        <v>397</v>
      </c>
      <c r="C303" s="29" t="s">
        <v>40</v>
      </c>
      <c r="D303" s="29" t="s">
        <v>221</v>
      </c>
      <c r="E303" s="29" t="s">
        <v>126</v>
      </c>
      <c r="F303" s="29" t="s">
        <v>398</v>
      </c>
      <c r="G303" s="32"/>
      <c r="H303" s="30"/>
      <c r="I303" s="43">
        <f>I304+I305</f>
        <v>1015.6</v>
      </c>
    </row>
    <row r="304" spans="1:9" s="1" customFormat="1" ht="15.75">
      <c r="A304" s="203"/>
      <c r="B304" s="55" t="s">
        <v>96</v>
      </c>
      <c r="C304" s="30" t="s">
        <v>40</v>
      </c>
      <c r="D304" s="30" t="s">
        <v>221</v>
      </c>
      <c r="E304" s="30" t="s">
        <v>126</v>
      </c>
      <c r="F304" s="30" t="s">
        <v>398</v>
      </c>
      <c r="G304" s="30" t="s">
        <v>86</v>
      </c>
      <c r="H304" s="30" t="s">
        <v>395</v>
      </c>
      <c r="I304" s="68">
        <v>660.1</v>
      </c>
    </row>
    <row r="305" spans="1:9" s="1" customFormat="1" ht="15.75">
      <c r="A305" s="203"/>
      <c r="B305" s="106" t="s">
        <v>396</v>
      </c>
      <c r="C305" s="17" t="s">
        <v>40</v>
      </c>
      <c r="D305" s="17" t="s">
        <v>221</v>
      </c>
      <c r="E305" s="17" t="s">
        <v>126</v>
      </c>
      <c r="F305" s="17" t="s">
        <v>398</v>
      </c>
      <c r="G305" s="17" t="s">
        <v>93</v>
      </c>
      <c r="H305" s="17" t="s">
        <v>395</v>
      </c>
      <c r="I305" s="46">
        <v>355.5</v>
      </c>
    </row>
    <row r="306" spans="1:9" s="1" customFormat="1" ht="47.25">
      <c r="A306" s="203"/>
      <c r="B306" s="64" t="s">
        <v>113</v>
      </c>
      <c r="C306" s="18" t="s">
        <v>40</v>
      </c>
      <c r="D306" s="18" t="s">
        <v>221</v>
      </c>
      <c r="E306" s="18" t="s">
        <v>126</v>
      </c>
      <c r="F306" s="18" t="s">
        <v>148</v>
      </c>
      <c r="G306" s="19"/>
      <c r="H306" s="19"/>
      <c r="I306" s="44">
        <f>I307+I312</f>
        <v>551.4</v>
      </c>
    </row>
    <row r="307" spans="1:9" s="1" customFormat="1" ht="78.75">
      <c r="A307" s="203"/>
      <c r="B307" s="62" t="s">
        <v>150</v>
      </c>
      <c r="C307" s="18" t="s">
        <v>40</v>
      </c>
      <c r="D307" s="18" t="s">
        <v>221</v>
      </c>
      <c r="E307" s="18" t="s">
        <v>126</v>
      </c>
      <c r="F307" s="18" t="s">
        <v>215</v>
      </c>
      <c r="G307" s="19"/>
      <c r="H307" s="19"/>
      <c r="I307" s="44">
        <f>I309</f>
        <v>12.3</v>
      </c>
    </row>
    <row r="308" spans="1:9" s="1" customFormat="1" ht="47.25">
      <c r="A308" s="203"/>
      <c r="B308" s="150" t="s">
        <v>265</v>
      </c>
      <c r="C308" s="142" t="s">
        <v>40</v>
      </c>
      <c r="D308" s="142" t="s">
        <v>221</v>
      </c>
      <c r="E308" s="142" t="s">
        <v>126</v>
      </c>
      <c r="F308" s="142" t="s">
        <v>260</v>
      </c>
      <c r="G308" s="143"/>
      <c r="H308" s="143"/>
      <c r="I308" s="151">
        <f>I309</f>
        <v>12.3</v>
      </c>
    </row>
    <row r="309" spans="1:9" s="1" customFormat="1" ht="31.5">
      <c r="A309" s="203"/>
      <c r="B309" s="64" t="s">
        <v>151</v>
      </c>
      <c r="C309" s="29" t="s">
        <v>40</v>
      </c>
      <c r="D309" s="29" t="s">
        <v>221</v>
      </c>
      <c r="E309" s="29" t="s">
        <v>126</v>
      </c>
      <c r="F309" s="29" t="s">
        <v>261</v>
      </c>
      <c r="G309" s="32"/>
      <c r="H309" s="32"/>
      <c r="I309" s="43">
        <f>SUM(I310:I311)</f>
        <v>12.3</v>
      </c>
    </row>
    <row r="310" spans="1:9" s="1" customFormat="1" ht="31.5">
      <c r="A310" s="203"/>
      <c r="B310" s="55" t="s">
        <v>98</v>
      </c>
      <c r="C310" s="21" t="s">
        <v>40</v>
      </c>
      <c r="D310" s="21" t="s">
        <v>221</v>
      </c>
      <c r="E310" s="21" t="s">
        <v>126</v>
      </c>
      <c r="F310" s="21" t="s">
        <v>261</v>
      </c>
      <c r="G310" s="21" t="s">
        <v>88</v>
      </c>
      <c r="H310" s="21" t="s">
        <v>41</v>
      </c>
      <c r="I310" s="56">
        <f>13.5-1.2</f>
        <v>12.3</v>
      </c>
    </row>
    <row r="311" spans="1:9" s="1" customFormat="1" ht="15.75" hidden="1">
      <c r="A311" s="203"/>
      <c r="B311" s="57" t="s">
        <v>103</v>
      </c>
      <c r="C311" s="17" t="s">
        <v>40</v>
      </c>
      <c r="D311" s="17" t="s">
        <v>221</v>
      </c>
      <c r="E311" s="17" t="s">
        <v>126</v>
      </c>
      <c r="F311" s="17" t="s">
        <v>261</v>
      </c>
      <c r="G311" s="17" t="s">
        <v>93</v>
      </c>
      <c r="H311" s="17" t="s">
        <v>41</v>
      </c>
      <c r="I311" s="75">
        <v>0</v>
      </c>
    </row>
    <row r="312" spans="1:9" s="1" customFormat="1" ht="47.25">
      <c r="A312" s="203"/>
      <c r="B312" s="62" t="s">
        <v>175</v>
      </c>
      <c r="C312" s="18" t="s">
        <v>40</v>
      </c>
      <c r="D312" s="18" t="s">
        <v>221</v>
      </c>
      <c r="E312" s="18" t="s">
        <v>126</v>
      </c>
      <c r="F312" s="18" t="s">
        <v>156</v>
      </c>
      <c r="G312" s="19"/>
      <c r="H312" s="19"/>
      <c r="I312" s="44">
        <f>I313</f>
        <v>539.1</v>
      </c>
    </row>
    <row r="313" spans="1:9" s="1" customFormat="1" ht="31.5">
      <c r="A313" s="203"/>
      <c r="B313" s="150" t="s">
        <v>266</v>
      </c>
      <c r="C313" s="142" t="s">
        <v>40</v>
      </c>
      <c r="D313" s="142" t="s">
        <v>221</v>
      </c>
      <c r="E313" s="142" t="s">
        <v>126</v>
      </c>
      <c r="F313" s="142" t="s">
        <v>279</v>
      </c>
      <c r="G313" s="143"/>
      <c r="H313" s="143"/>
      <c r="I313" s="151">
        <f>I314+I317</f>
        <v>539.1</v>
      </c>
    </row>
    <row r="314" spans="1:9" s="1" customFormat="1" ht="31.5">
      <c r="A314" s="203"/>
      <c r="B314" s="64" t="s">
        <v>157</v>
      </c>
      <c r="C314" s="29" t="s">
        <v>40</v>
      </c>
      <c r="D314" s="29" t="s">
        <v>221</v>
      </c>
      <c r="E314" s="29" t="s">
        <v>126</v>
      </c>
      <c r="F314" s="29" t="s">
        <v>280</v>
      </c>
      <c r="G314" s="32"/>
      <c r="H314" s="32"/>
      <c r="I314" s="43">
        <f>SUM(I315:I316)</f>
        <v>500.1</v>
      </c>
    </row>
    <row r="315" spans="1:9" s="1" customFormat="1" ht="31.5">
      <c r="A315" s="203"/>
      <c r="B315" s="55" t="s">
        <v>98</v>
      </c>
      <c r="C315" s="21" t="s">
        <v>40</v>
      </c>
      <c r="D315" s="21" t="s">
        <v>221</v>
      </c>
      <c r="E315" s="21" t="s">
        <v>126</v>
      </c>
      <c r="F315" s="21" t="s">
        <v>280</v>
      </c>
      <c r="G315" s="21" t="s">
        <v>88</v>
      </c>
      <c r="H315" s="21" t="s">
        <v>41</v>
      </c>
      <c r="I315" s="56">
        <f>117-9.1</f>
        <v>107.9</v>
      </c>
    </row>
    <row r="316" spans="1:9" s="1" customFormat="1" ht="15.75">
      <c r="A316" s="203"/>
      <c r="B316" s="57" t="s">
        <v>103</v>
      </c>
      <c r="C316" s="17" t="s">
        <v>40</v>
      </c>
      <c r="D316" s="17" t="s">
        <v>221</v>
      </c>
      <c r="E316" s="17" t="s">
        <v>126</v>
      </c>
      <c r="F316" s="17" t="s">
        <v>280</v>
      </c>
      <c r="G316" s="17" t="s">
        <v>93</v>
      </c>
      <c r="H316" s="17" t="s">
        <v>41</v>
      </c>
      <c r="I316" s="75">
        <f>337.6+54.6</f>
        <v>392.20000000000005</v>
      </c>
    </row>
    <row r="317" spans="1:9" s="1" customFormat="1" ht="15.75">
      <c r="A317" s="203"/>
      <c r="B317" s="64" t="s">
        <v>158</v>
      </c>
      <c r="C317" s="29" t="s">
        <v>40</v>
      </c>
      <c r="D317" s="29" t="s">
        <v>221</v>
      </c>
      <c r="E317" s="29" t="s">
        <v>126</v>
      </c>
      <c r="F317" s="29" t="s">
        <v>281</v>
      </c>
      <c r="G317" s="32"/>
      <c r="H317" s="32"/>
      <c r="I317" s="43">
        <f>SUM(I318:I319)</f>
        <v>39</v>
      </c>
    </row>
    <row r="318" spans="1:9" s="1" customFormat="1" ht="31.5">
      <c r="A318" s="203"/>
      <c r="B318" s="55" t="s">
        <v>98</v>
      </c>
      <c r="C318" s="21" t="s">
        <v>40</v>
      </c>
      <c r="D318" s="21" t="s">
        <v>221</v>
      </c>
      <c r="E318" s="21" t="s">
        <v>126</v>
      </c>
      <c r="F318" s="21" t="s">
        <v>281</v>
      </c>
      <c r="G318" s="21" t="s">
        <v>88</v>
      </c>
      <c r="H318" s="21" t="s">
        <v>41</v>
      </c>
      <c r="I318" s="56">
        <f>13.2-1.2</f>
        <v>12</v>
      </c>
    </row>
    <row r="319" spans="1:9" s="1" customFormat="1" ht="15.75">
      <c r="A319" s="203"/>
      <c r="B319" s="57" t="s">
        <v>103</v>
      </c>
      <c r="C319" s="17" t="s">
        <v>40</v>
      </c>
      <c r="D319" s="17" t="s">
        <v>221</v>
      </c>
      <c r="E319" s="17" t="s">
        <v>126</v>
      </c>
      <c r="F319" s="17" t="s">
        <v>281</v>
      </c>
      <c r="G319" s="17" t="s">
        <v>93</v>
      </c>
      <c r="H319" s="17" t="s">
        <v>41</v>
      </c>
      <c r="I319" s="75">
        <f>75-48</f>
        <v>27</v>
      </c>
    </row>
    <row r="320" spans="1:9" s="1" customFormat="1" ht="15.75">
      <c r="A320" s="203"/>
      <c r="B320" s="62" t="s">
        <v>83</v>
      </c>
      <c r="C320" s="18" t="s">
        <v>40</v>
      </c>
      <c r="D320" s="18" t="s">
        <v>221</v>
      </c>
      <c r="E320" s="18" t="s">
        <v>126</v>
      </c>
      <c r="F320" s="18" t="s">
        <v>135</v>
      </c>
      <c r="G320" s="19"/>
      <c r="H320" s="19"/>
      <c r="I320" s="45">
        <f>I321</f>
        <v>907.9</v>
      </c>
    </row>
    <row r="321" spans="1:9" s="1" customFormat="1" ht="15.75">
      <c r="A321" s="203"/>
      <c r="B321" s="62" t="s">
        <v>84</v>
      </c>
      <c r="C321" s="18" t="s">
        <v>40</v>
      </c>
      <c r="D321" s="18" t="s">
        <v>221</v>
      </c>
      <c r="E321" s="18" t="s">
        <v>126</v>
      </c>
      <c r="F321" s="18" t="s">
        <v>136</v>
      </c>
      <c r="G321" s="19"/>
      <c r="H321" s="19"/>
      <c r="I321" s="45">
        <f>I322</f>
        <v>907.9</v>
      </c>
    </row>
    <row r="322" spans="1:9" s="1" customFormat="1" ht="15.75">
      <c r="A322" s="203"/>
      <c r="B322" s="62" t="s">
        <v>84</v>
      </c>
      <c r="C322" s="18" t="s">
        <v>40</v>
      </c>
      <c r="D322" s="18" t="s">
        <v>221</v>
      </c>
      <c r="E322" s="18" t="s">
        <v>126</v>
      </c>
      <c r="F322" s="18" t="s">
        <v>137</v>
      </c>
      <c r="G322" s="19"/>
      <c r="H322" s="19"/>
      <c r="I322" s="45">
        <f>I323+I325</f>
        <v>907.9</v>
      </c>
    </row>
    <row r="323" spans="1:9" s="1" customFormat="1" ht="31.5">
      <c r="A323" s="203"/>
      <c r="B323" s="64" t="s">
        <v>213</v>
      </c>
      <c r="C323" s="197" t="s">
        <v>40</v>
      </c>
      <c r="D323" s="197" t="s">
        <v>221</v>
      </c>
      <c r="E323" s="197" t="s">
        <v>126</v>
      </c>
      <c r="F323" s="197" t="s">
        <v>413</v>
      </c>
      <c r="G323" s="32"/>
      <c r="H323" s="32"/>
      <c r="I323" s="43">
        <f>I324</f>
        <v>207.9</v>
      </c>
    </row>
    <row r="324" spans="1:9" s="1" customFormat="1" ht="15.75">
      <c r="A324" s="203"/>
      <c r="B324" s="57" t="s">
        <v>103</v>
      </c>
      <c r="C324" s="17" t="s">
        <v>40</v>
      </c>
      <c r="D324" s="17" t="s">
        <v>221</v>
      </c>
      <c r="E324" s="17" t="s">
        <v>126</v>
      </c>
      <c r="F324" s="17" t="s">
        <v>413</v>
      </c>
      <c r="G324" s="17" t="s">
        <v>93</v>
      </c>
      <c r="H324" s="17" t="s">
        <v>41</v>
      </c>
      <c r="I324" s="75">
        <v>207.9</v>
      </c>
    </row>
    <row r="325" spans="1:9" s="1" customFormat="1" ht="47.25">
      <c r="A325" s="203"/>
      <c r="B325" s="64" t="s">
        <v>379</v>
      </c>
      <c r="C325" s="29" t="s">
        <v>40</v>
      </c>
      <c r="D325" s="29" t="s">
        <v>221</v>
      </c>
      <c r="E325" s="29" t="s">
        <v>126</v>
      </c>
      <c r="F325" s="185" t="s">
        <v>380</v>
      </c>
      <c r="G325" s="30"/>
      <c r="H325" s="30"/>
      <c r="I325" s="157">
        <f>I326+I327</f>
        <v>700</v>
      </c>
    </row>
    <row r="326" spans="1:9" s="1" customFormat="1" ht="31.5">
      <c r="A326" s="203"/>
      <c r="B326" s="57" t="s">
        <v>98</v>
      </c>
      <c r="C326" s="17" t="s">
        <v>40</v>
      </c>
      <c r="D326" s="17" t="s">
        <v>221</v>
      </c>
      <c r="E326" s="17" t="s">
        <v>126</v>
      </c>
      <c r="F326" s="186" t="s">
        <v>380</v>
      </c>
      <c r="G326" s="17" t="s">
        <v>88</v>
      </c>
      <c r="H326" s="17" t="s">
        <v>378</v>
      </c>
      <c r="I326" s="75">
        <v>300</v>
      </c>
    </row>
    <row r="327" spans="1:9" s="1" customFormat="1" ht="16.5" thickBot="1">
      <c r="A327" s="203"/>
      <c r="B327" s="122" t="s">
        <v>103</v>
      </c>
      <c r="C327" s="17" t="s">
        <v>40</v>
      </c>
      <c r="D327" s="17" t="s">
        <v>221</v>
      </c>
      <c r="E327" s="17" t="s">
        <v>126</v>
      </c>
      <c r="F327" s="186" t="s">
        <v>380</v>
      </c>
      <c r="G327" s="17" t="s">
        <v>93</v>
      </c>
      <c r="H327" s="17" t="s">
        <v>378</v>
      </c>
      <c r="I327" s="75">
        <v>400</v>
      </c>
    </row>
    <row r="328" spans="1:9" s="1" customFormat="1" ht="16.5" thickBot="1">
      <c r="A328" s="203"/>
      <c r="B328" s="70" t="s">
        <v>53</v>
      </c>
      <c r="C328" s="10" t="s">
        <v>40</v>
      </c>
      <c r="D328" s="10" t="s">
        <v>221</v>
      </c>
      <c r="E328" s="10" t="s">
        <v>117</v>
      </c>
      <c r="F328" s="10"/>
      <c r="G328" s="11"/>
      <c r="H328" s="26"/>
      <c r="I328" s="50">
        <f>I329</f>
        <v>841.7</v>
      </c>
    </row>
    <row r="329" spans="1:9" s="1" customFormat="1" ht="31.5">
      <c r="A329" s="203"/>
      <c r="B329" s="93" t="s">
        <v>105</v>
      </c>
      <c r="C329" s="12" t="s">
        <v>40</v>
      </c>
      <c r="D329" s="12" t="s">
        <v>221</v>
      </c>
      <c r="E329" s="12" t="s">
        <v>117</v>
      </c>
      <c r="F329" s="12" t="s">
        <v>208</v>
      </c>
      <c r="G329" s="13"/>
      <c r="H329" s="20"/>
      <c r="I329" s="41">
        <f>I330</f>
        <v>841.7</v>
      </c>
    </row>
    <row r="330" spans="1:9" s="1" customFormat="1" ht="15.75">
      <c r="A330" s="203"/>
      <c r="B330" s="93" t="s">
        <v>216</v>
      </c>
      <c r="C330" s="12" t="s">
        <v>40</v>
      </c>
      <c r="D330" s="12" t="s">
        <v>221</v>
      </c>
      <c r="E330" s="12" t="s">
        <v>117</v>
      </c>
      <c r="F330" s="12" t="s">
        <v>220</v>
      </c>
      <c r="G330" s="13"/>
      <c r="H330" s="20"/>
      <c r="I330" s="41">
        <f>I331</f>
        <v>841.7</v>
      </c>
    </row>
    <row r="331" spans="1:9" s="1" customFormat="1" ht="31.5">
      <c r="A331" s="203"/>
      <c r="B331" s="150" t="s">
        <v>273</v>
      </c>
      <c r="C331" s="152" t="s">
        <v>40</v>
      </c>
      <c r="D331" s="152" t="s">
        <v>221</v>
      </c>
      <c r="E331" s="152" t="s">
        <v>117</v>
      </c>
      <c r="F331" s="152" t="s">
        <v>321</v>
      </c>
      <c r="G331" s="153"/>
      <c r="H331" s="144"/>
      <c r="I331" s="154">
        <f>I332+I334+I336</f>
        <v>841.7</v>
      </c>
    </row>
    <row r="332" spans="1:9" s="1" customFormat="1" ht="31.5">
      <c r="A332" s="203"/>
      <c r="B332" s="64" t="s">
        <v>217</v>
      </c>
      <c r="C332" s="29" t="s">
        <v>40</v>
      </c>
      <c r="D332" s="29" t="s">
        <v>221</v>
      </c>
      <c r="E332" s="29" t="s">
        <v>117</v>
      </c>
      <c r="F332" s="29" t="s">
        <v>322</v>
      </c>
      <c r="G332" s="32"/>
      <c r="H332" s="30"/>
      <c r="I332" s="43">
        <f>I333</f>
        <v>10</v>
      </c>
    </row>
    <row r="333" spans="1:9" s="1" customFormat="1" ht="31.5">
      <c r="A333" s="203"/>
      <c r="B333" s="57" t="s">
        <v>98</v>
      </c>
      <c r="C333" s="17" t="s">
        <v>42</v>
      </c>
      <c r="D333" s="17" t="s">
        <v>221</v>
      </c>
      <c r="E333" s="17" t="s">
        <v>117</v>
      </c>
      <c r="F333" s="17" t="s">
        <v>322</v>
      </c>
      <c r="G333" s="17" t="s">
        <v>88</v>
      </c>
      <c r="H333" s="17" t="s">
        <v>41</v>
      </c>
      <c r="I333" s="46">
        <v>10</v>
      </c>
    </row>
    <row r="334" spans="1:9" s="1" customFormat="1" ht="15.75">
      <c r="A334" s="203"/>
      <c r="B334" s="64" t="s">
        <v>218</v>
      </c>
      <c r="C334" s="29" t="s">
        <v>40</v>
      </c>
      <c r="D334" s="29" t="s">
        <v>221</v>
      </c>
      <c r="E334" s="29" t="s">
        <v>117</v>
      </c>
      <c r="F334" s="29" t="s">
        <v>323</v>
      </c>
      <c r="G334" s="32"/>
      <c r="H334" s="30"/>
      <c r="I334" s="43">
        <f>I335</f>
        <v>664.4</v>
      </c>
    </row>
    <row r="335" spans="1:9" s="1" customFormat="1" ht="15.75">
      <c r="A335" s="203"/>
      <c r="B335" s="57" t="s">
        <v>103</v>
      </c>
      <c r="C335" s="17" t="s">
        <v>42</v>
      </c>
      <c r="D335" s="17" t="s">
        <v>221</v>
      </c>
      <c r="E335" s="17" t="s">
        <v>117</v>
      </c>
      <c r="F335" s="17" t="s">
        <v>323</v>
      </c>
      <c r="G335" s="17" t="s">
        <v>93</v>
      </c>
      <c r="H335" s="17" t="s">
        <v>41</v>
      </c>
      <c r="I335" s="46">
        <f>500+164.4</f>
        <v>664.4</v>
      </c>
    </row>
    <row r="336" spans="1:9" s="1" customFormat="1" ht="15.75">
      <c r="A336" s="203"/>
      <c r="B336" s="64" t="s">
        <v>219</v>
      </c>
      <c r="C336" s="29" t="s">
        <v>40</v>
      </c>
      <c r="D336" s="29" t="s">
        <v>221</v>
      </c>
      <c r="E336" s="29" t="s">
        <v>117</v>
      </c>
      <c r="F336" s="29" t="s">
        <v>324</v>
      </c>
      <c r="G336" s="32"/>
      <c r="H336" s="30"/>
      <c r="I336" s="43">
        <f>I337</f>
        <v>167.3</v>
      </c>
    </row>
    <row r="337" spans="1:9" s="1" customFormat="1" ht="32.25" thickBot="1">
      <c r="A337" s="203"/>
      <c r="B337" s="57" t="s">
        <v>98</v>
      </c>
      <c r="C337" s="17" t="s">
        <v>42</v>
      </c>
      <c r="D337" s="17" t="s">
        <v>221</v>
      </c>
      <c r="E337" s="17" t="s">
        <v>117</v>
      </c>
      <c r="F337" s="17" t="s">
        <v>324</v>
      </c>
      <c r="G337" s="17" t="s">
        <v>88</v>
      </c>
      <c r="H337" s="17" t="s">
        <v>41</v>
      </c>
      <c r="I337" s="46">
        <f>200-32.7</f>
        <v>167.3</v>
      </c>
    </row>
    <row r="338" spans="1:9" s="1" customFormat="1" ht="21.75" customHeight="1" thickBot="1">
      <c r="A338" s="203"/>
      <c r="B338" s="124" t="s">
        <v>27</v>
      </c>
      <c r="C338" s="71" t="s">
        <v>40</v>
      </c>
      <c r="D338" s="71" t="s">
        <v>173</v>
      </c>
      <c r="E338" s="71"/>
      <c r="F338" s="71"/>
      <c r="G338" s="72"/>
      <c r="H338" s="73"/>
      <c r="I338" s="80">
        <f>I339+I345</f>
        <v>7053.200000000001</v>
      </c>
    </row>
    <row r="339" spans="1:9" s="1" customFormat="1" ht="16.5" thickTop="1">
      <c r="A339" s="203"/>
      <c r="B339" s="93" t="s">
        <v>28</v>
      </c>
      <c r="C339" s="12" t="s">
        <v>40</v>
      </c>
      <c r="D339" s="12" t="s">
        <v>173</v>
      </c>
      <c r="E339" s="12" t="s">
        <v>126</v>
      </c>
      <c r="F339" s="12"/>
      <c r="G339" s="13"/>
      <c r="H339" s="20"/>
      <c r="I339" s="47">
        <f>I340</f>
        <v>1187.4</v>
      </c>
    </row>
    <row r="340" spans="1:9" s="1" customFormat="1" ht="15.75">
      <c r="A340" s="203"/>
      <c r="B340" s="62" t="s">
        <v>83</v>
      </c>
      <c r="C340" s="18" t="s">
        <v>40</v>
      </c>
      <c r="D340" s="18" t="s">
        <v>173</v>
      </c>
      <c r="E340" s="18" t="s">
        <v>126</v>
      </c>
      <c r="F340" s="18" t="s">
        <v>135</v>
      </c>
      <c r="G340" s="25"/>
      <c r="H340" s="25"/>
      <c r="I340" s="45">
        <f>I341</f>
        <v>1187.4</v>
      </c>
    </row>
    <row r="341" spans="1:9" s="1" customFormat="1" ht="23.25" customHeight="1">
      <c r="A341" s="203"/>
      <c r="B341" s="64" t="s">
        <v>84</v>
      </c>
      <c r="C341" s="18" t="s">
        <v>40</v>
      </c>
      <c r="D341" s="29" t="s">
        <v>173</v>
      </c>
      <c r="E341" s="29" t="s">
        <v>126</v>
      </c>
      <c r="F341" s="29" t="s">
        <v>136</v>
      </c>
      <c r="G341" s="32"/>
      <c r="H341" s="32"/>
      <c r="I341" s="43">
        <f>I342</f>
        <v>1187.4</v>
      </c>
    </row>
    <row r="342" spans="1:9" s="1" customFormat="1" ht="15.75">
      <c r="A342" s="203"/>
      <c r="B342" s="64" t="s">
        <v>84</v>
      </c>
      <c r="C342" s="18" t="s">
        <v>40</v>
      </c>
      <c r="D342" s="29" t="s">
        <v>173</v>
      </c>
      <c r="E342" s="29" t="s">
        <v>126</v>
      </c>
      <c r="F342" s="29" t="s">
        <v>137</v>
      </c>
      <c r="G342" s="32"/>
      <c r="H342" s="32"/>
      <c r="I342" s="43">
        <f>I343</f>
        <v>1187.4</v>
      </c>
    </row>
    <row r="343" spans="1:9" s="1" customFormat="1" ht="31.5">
      <c r="A343" s="203"/>
      <c r="B343" s="67" t="s">
        <v>106</v>
      </c>
      <c r="C343" s="22" t="s">
        <v>40</v>
      </c>
      <c r="D343" s="31" t="s">
        <v>173</v>
      </c>
      <c r="E343" s="31" t="s">
        <v>126</v>
      </c>
      <c r="F343" s="31" t="s">
        <v>222</v>
      </c>
      <c r="G343" s="22"/>
      <c r="H343" s="22"/>
      <c r="I343" s="69">
        <f>I344</f>
        <v>1187.4</v>
      </c>
    </row>
    <row r="344" spans="1:9" s="1" customFormat="1" ht="31.5">
      <c r="A344" s="66"/>
      <c r="B344" s="57" t="s">
        <v>100</v>
      </c>
      <c r="C344" s="17" t="s">
        <v>40</v>
      </c>
      <c r="D344" s="17" t="s">
        <v>173</v>
      </c>
      <c r="E344" s="17" t="s">
        <v>126</v>
      </c>
      <c r="F344" s="17" t="s">
        <v>222</v>
      </c>
      <c r="G344" s="17" t="s">
        <v>94</v>
      </c>
      <c r="H344" s="17" t="s">
        <v>41</v>
      </c>
      <c r="I344" s="91">
        <v>1187.4</v>
      </c>
    </row>
    <row r="345" spans="1:9" s="1" customFormat="1" ht="15.75">
      <c r="A345" s="66"/>
      <c r="B345" s="93" t="s">
        <v>29</v>
      </c>
      <c r="C345" s="18" t="s">
        <v>40</v>
      </c>
      <c r="D345" s="12" t="s">
        <v>173</v>
      </c>
      <c r="E345" s="12" t="s">
        <v>154</v>
      </c>
      <c r="F345" s="12"/>
      <c r="G345" s="13"/>
      <c r="H345" s="20"/>
      <c r="I345" s="47">
        <f>I346</f>
        <v>5865.8</v>
      </c>
    </row>
    <row r="346" spans="1:10" s="1" customFormat="1" ht="18">
      <c r="A346" s="66"/>
      <c r="B346" s="62" t="s">
        <v>83</v>
      </c>
      <c r="C346" s="18" t="s">
        <v>40</v>
      </c>
      <c r="D346" s="18" t="s">
        <v>173</v>
      </c>
      <c r="E346" s="18" t="s">
        <v>154</v>
      </c>
      <c r="F346" s="18" t="s">
        <v>135</v>
      </c>
      <c r="G346" s="25"/>
      <c r="H346" s="25"/>
      <c r="I346" s="45">
        <f>I347</f>
        <v>5865.8</v>
      </c>
      <c r="J346" s="170"/>
    </row>
    <row r="347" spans="1:10" s="1" customFormat="1" ht="18">
      <c r="A347" s="66"/>
      <c r="B347" s="64" t="s">
        <v>84</v>
      </c>
      <c r="C347" s="27" t="s">
        <v>40</v>
      </c>
      <c r="D347" s="29" t="s">
        <v>173</v>
      </c>
      <c r="E347" s="29" t="s">
        <v>154</v>
      </c>
      <c r="F347" s="29" t="s">
        <v>136</v>
      </c>
      <c r="G347" s="32"/>
      <c r="H347" s="32"/>
      <c r="I347" s="43">
        <f>I348</f>
        <v>5865.8</v>
      </c>
      <c r="J347" s="170"/>
    </row>
    <row r="348" spans="1:10" s="1" customFormat="1" ht="18">
      <c r="A348" s="66"/>
      <c r="B348" s="64" t="s">
        <v>84</v>
      </c>
      <c r="C348" s="18" t="s">
        <v>40</v>
      </c>
      <c r="D348" s="29" t="s">
        <v>173</v>
      </c>
      <c r="E348" s="29" t="s">
        <v>154</v>
      </c>
      <c r="F348" s="29" t="s">
        <v>137</v>
      </c>
      <c r="G348" s="32"/>
      <c r="H348" s="32"/>
      <c r="I348" s="43">
        <f>I349+I351+I353</f>
        <v>5865.8</v>
      </c>
      <c r="J348" s="170"/>
    </row>
    <row r="349" spans="1:9" s="1" customFormat="1" ht="31.5">
      <c r="A349" s="66"/>
      <c r="B349" s="64" t="s">
        <v>390</v>
      </c>
      <c r="C349" s="22" t="s">
        <v>40</v>
      </c>
      <c r="D349" s="31" t="s">
        <v>173</v>
      </c>
      <c r="E349" s="31" t="s">
        <v>154</v>
      </c>
      <c r="F349" s="31" t="s">
        <v>389</v>
      </c>
      <c r="G349" s="22"/>
      <c r="H349" s="22"/>
      <c r="I349" s="69">
        <f>I350</f>
        <v>50</v>
      </c>
    </row>
    <row r="350" spans="1:9" s="1" customFormat="1" ht="15.75">
      <c r="A350" s="66"/>
      <c r="B350" s="100" t="s">
        <v>99</v>
      </c>
      <c r="C350" s="24" t="s">
        <v>40</v>
      </c>
      <c r="D350" s="24" t="s">
        <v>173</v>
      </c>
      <c r="E350" s="24" t="s">
        <v>154</v>
      </c>
      <c r="F350" s="24" t="s">
        <v>389</v>
      </c>
      <c r="G350" s="24" t="s">
        <v>95</v>
      </c>
      <c r="H350" s="24" t="s">
        <v>41</v>
      </c>
      <c r="I350" s="101">
        <v>50</v>
      </c>
    </row>
    <row r="351" spans="1:9" s="1" customFormat="1" ht="47.25">
      <c r="A351" s="66"/>
      <c r="B351" s="64" t="s">
        <v>110</v>
      </c>
      <c r="C351" s="22" t="s">
        <v>40</v>
      </c>
      <c r="D351" s="31" t="s">
        <v>173</v>
      </c>
      <c r="E351" s="31" t="s">
        <v>154</v>
      </c>
      <c r="F351" s="31" t="s">
        <v>224</v>
      </c>
      <c r="G351" s="22"/>
      <c r="H351" s="22"/>
      <c r="I351" s="69">
        <f>I352</f>
        <v>50</v>
      </c>
    </row>
    <row r="352" spans="1:9" s="1" customFormat="1" ht="15.75">
      <c r="A352" s="66"/>
      <c r="B352" s="100" t="s">
        <v>99</v>
      </c>
      <c r="C352" s="24" t="s">
        <v>40</v>
      </c>
      <c r="D352" s="24" t="s">
        <v>173</v>
      </c>
      <c r="E352" s="24" t="s">
        <v>154</v>
      </c>
      <c r="F352" s="24" t="s">
        <v>224</v>
      </c>
      <c r="G352" s="24" t="s">
        <v>95</v>
      </c>
      <c r="H352" s="24" t="s">
        <v>41</v>
      </c>
      <c r="I352" s="101">
        <v>50</v>
      </c>
    </row>
    <row r="353" spans="1:9" s="1" customFormat="1" ht="31.5">
      <c r="A353" s="66"/>
      <c r="B353" s="67" t="s">
        <v>223</v>
      </c>
      <c r="C353" s="22" t="s">
        <v>40</v>
      </c>
      <c r="D353" s="31" t="s">
        <v>173</v>
      </c>
      <c r="E353" s="31" t="s">
        <v>154</v>
      </c>
      <c r="F353" s="31" t="s">
        <v>225</v>
      </c>
      <c r="G353" s="22"/>
      <c r="H353" s="22"/>
      <c r="I353" s="69">
        <f>I354</f>
        <v>5765.8</v>
      </c>
    </row>
    <row r="354" spans="1:10" s="1" customFormat="1" ht="22.5" customHeight="1" thickBot="1">
      <c r="A354" s="66"/>
      <c r="B354" s="57" t="s">
        <v>99</v>
      </c>
      <c r="C354" s="17" t="s">
        <v>40</v>
      </c>
      <c r="D354" s="17" t="s">
        <v>173</v>
      </c>
      <c r="E354" s="17" t="s">
        <v>154</v>
      </c>
      <c r="F354" s="17" t="s">
        <v>225</v>
      </c>
      <c r="G354" s="17" t="s">
        <v>95</v>
      </c>
      <c r="H354" s="17" t="s">
        <v>41</v>
      </c>
      <c r="I354" s="91">
        <f>5313.5+452.3</f>
        <v>5765.8</v>
      </c>
      <c r="J354" s="170"/>
    </row>
    <row r="355" spans="1:9" s="1" customFormat="1" ht="17.25" thickBot="1" thickTop="1">
      <c r="A355" s="66"/>
      <c r="B355" s="81" t="s">
        <v>26</v>
      </c>
      <c r="C355" s="82" t="s">
        <v>42</v>
      </c>
      <c r="D355" s="82" t="s">
        <v>147</v>
      </c>
      <c r="E355" s="82"/>
      <c r="F355" s="82"/>
      <c r="G355" s="83"/>
      <c r="H355" s="83"/>
      <c r="I355" s="84">
        <f aca="true" t="shared" si="0" ref="I355:I360">I356</f>
        <v>500</v>
      </c>
    </row>
    <row r="356" spans="1:10" s="1" customFormat="1" ht="27" customHeight="1">
      <c r="A356" s="66"/>
      <c r="B356" s="95" t="s">
        <v>55</v>
      </c>
      <c r="C356" s="27" t="s">
        <v>42</v>
      </c>
      <c r="D356" s="27" t="s">
        <v>147</v>
      </c>
      <c r="E356" s="27" t="s">
        <v>153</v>
      </c>
      <c r="F356" s="27"/>
      <c r="G356" s="28"/>
      <c r="H356" s="28"/>
      <c r="I356" s="42">
        <f t="shared" si="0"/>
        <v>500</v>
      </c>
      <c r="J356" s="199"/>
    </row>
    <row r="357" spans="1:9" s="1" customFormat="1" ht="31.5">
      <c r="A357" s="33"/>
      <c r="B357" s="62" t="s">
        <v>105</v>
      </c>
      <c r="C357" s="18" t="s">
        <v>40</v>
      </c>
      <c r="D357" s="18" t="s">
        <v>147</v>
      </c>
      <c r="E357" s="18" t="s">
        <v>153</v>
      </c>
      <c r="F357" s="18" t="s">
        <v>208</v>
      </c>
      <c r="G357" s="19"/>
      <c r="H357" s="19"/>
      <c r="I357" s="45">
        <f t="shared" si="0"/>
        <v>500</v>
      </c>
    </row>
    <row r="358" spans="1:9" s="1" customFormat="1" ht="31.5">
      <c r="A358" s="33"/>
      <c r="B358" s="62" t="s">
        <v>226</v>
      </c>
      <c r="C358" s="18" t="s">
        <v>40</v>
      </c>
      <c r="D358" s="18" t="s">
        <v>147</v>
      </c>
      <c r="E358" s="18" t="s">
        <v>153</v>
      </c>
      <c r="F358" s="18" t="s">
        <v>239</v>
      </c>
      <c r="G358" s="19"/>
      <c r="H358" s="25"/>
      <c r="I358" s="44">
        <f t="shared" si="0"/>
        <v>500</v>
      </c>
    </row>
    <row r="359" spans="1:9" s="1" customFormat="1" ht="31.5">
      <c r="A359" s="33"/>
      <c r="B359" s="145" t="s">
        <v>262</v>
      </c>
      <c r="C359" s="140" t="s">
        <v>40</v>
      </c>
      <c r="D359" s="140" t="s">
        <v>147</v>
      </c>
      <c r="E359" s="140" t="s">
        <v>153</v>
      </c>
      <c r="F359" s="140" t="s">
        <v>343</v>
      </c>
      <c r="G359" s="146"/>
      <c r="H359" s="147"/>
      <c r="I359" s="149">
        <f t="shared" si="0"/>
        <v>500</v>
      </c>
    </row>
    <row r="360" spans="1:9" s="1" customFormat="1" ht="15.75">
      <c r="A360" s="33"/>
      <c r="B360" s="95" t="s">
        <v>218</v>
      </c>
      <c r="C360" s="27" t="s">
        <v>40</v>
      </c>
      <c r="D360" s="27" t="s">
        <v>147</v>
      </c>
      <c r="E360" s="27" t="s">
        <v>153</v>
      </c>
      <c r="F360" s="27" t="s">
        <v>263</v>
      </c>
      <c r="G360" s="28"/>
      <c r="H360" s="28"/>
      <c r="I360" s="42">
        <f t="shared" si="0"/>
        <v>500</v>
      </c>
    </row>
    <row r="361" spans="1:9" s="1" customFormat="1" ht="16.5" thickBot="1">
      <c r="A361" s="33"/>
      <c r="B361" s="57" t="s">
        <v>103</v>
      </c>
      <c r="C361" s="17" t="s">
        <v>42</v>
      </c>
      <c r="D361" s="17" t="s">
        <v>147</v>
      </c>
      <c r="E361" s="17" t="s">
        <v>153</v>
      </c>
      <c r="F361" s="17" t="s">
        <v>263</v>
      </c>
      <c r="G361" s="17" t="s">
        <v>93</v>
      </c>
      <c r="H361" s="17" t="s">
        <v>41</v>
      </c>
      <c r="I361" s="75">
        <v>500</v>
      </c>
    </row>
    <row r="362" spans="1:9" s="1" customFormat="1" ht="17.25" thickBot="1" thickTop="1">
      <c r="A362" s="33"/>
      <c r="B362" s="76" t="s">
        <v>74</v>
      </c>
      <c r="C362" s="34" t="s">
        <v>40</v>
      </c>
      <c r="D362" s="34" t="s">
        <v>180</v>
      </c>
      <c r="E362" s="34"/>
      <c r="F362" s="34"/>
      <c r="G362" s="35"/>
      <c r="H362" s="35"/>
      <c r="I362" s="40">
        <f>I363</f>
        <v>3490</v>
      </c>
    </row>
    <row r="363" spans="1:9" s="1" customFormat="1" ht="16.5" thickTop="1">
      <c r="A363" s="33"/>
      <c r="B363" s="95" t="s">
        <v>52</v>
      </c>
      <c r="C363" s="27" t="s">
        <v>40</v>
      </c>
      <c r="D363" s="27" t="s">
        <v>180</v>
      </c>
      <c r="E363" s="27" t="s">
        <v>153</v>
      </c>
      <c r="F363" s="27"/>
      <c r="G363" s="28"/>
      <c r="H363" s="28"/>
      <c r="I363" s="49">
        <f>I364</f>
        <v>3490</v>
      </c>
    </row>
    <row r="364" spans="1:9" s="1" customFormat="1" ht="31.5">
      <c r="A364" s="33"/>
      <c r="B364" s="62" t="s">
        <v>105</v>
      </c>
      <c r="C364" s="18" t="s">
        <v>40</v>
      </c>
      <c r="D364" s="18" t="s">
        <v>180</v>
      </c>
      <c r="E364" s="18" t="s">
        <v>153</v>
      </c>
      <c r="F364" s="18" t="s">
        <v>208</v>
      </c>
      <c r="G364" s="19"/>
      <c r="H364" s="19"/>
      <c r="I364" s="45">
        <f>I365</f>
        <v>3490</v>
      </c>
    </row>
    <row r="365" spans="1:9" s="1" customFormat="1" ht="31.5">
      <c r="A365" s="33"/>
      <c r="B365" s="62" t="s">
        <v>238</v>
      </c>
      <c r="C365" s="18" t="s">
        <v>40</v>
      </c>
      <c r="D365" s="18" t="s">
        <v>180</v>
      </c>
      <c r="E365" s="18" t="s">
        <v>153</v>
      </c>
      <c r="F365" s="18" t="s">
        <v>227</v>
      </c>
      <c r="G365" s="19"/>
      <c r="H365" s="25"/>
      <c r="I365" s="44">
        <f>I366</f>
        <v>3490</v>
      </c>
    </row>
    <row r="366" spans="1:9" s="1" customFormat="1" ht="15.75">
      <c r="A366" s="33"/>
      <c r="B366" s="145" t="s">
        <v>275</v>
      </c>
      <c r="C366" s="140" t="s">
        <v>40</v>
      </c>
      <c r="D366" s="140" t="s">
        <v>180</v>
      </c>
      <c r="E366" s="140" t="s">
        <v>153</v>
      </c>
      <c r="F366" s="140" t="s">
        <v>325</v>
      </c>
      <c r="G366" s="146"/>
      <c r="H366" s="147"/>
      <c r="I366" s="149">
        <f>I367+I369</f>
        <v>3490</v>
      </c>
    </row>
    <row r="367" spans="1:9" s="1" customFormat="1" ht="31.5" customHeight="1">
      <c r="A367" s="187"/>
      <c r="B367" s="95" t="s">
        <v>228</v>
      </c>
      <c r="C367" s="27" t="s">
        <v>40</v>
      </c>
      <c r="D367" s="27" t="s">
        <v>180</v>
      </c>
      <c r="E367" s="27" t="s">
        <v>153</v>
      </c>
      <c r="F367" s="27" t="s">
        <v>326</v>
      </c>
      <c r="G367" s="28"/>
      <c r="H367" s="28"/>
      <c r="I367" s="42">
        <f>I368</f>
        <v>2938</v>
      </c>
    </row>
    <row r="368" spans="1:9" s="1" customFormat="1" ht="15.75">
      <c r="A368" s="33"/>
      <c r="B368" s="57" t="s">
        <v>103</v>
      </c>
      <c r="C368" s="17" t="s">
        <v>42</v>
      </c>
      <c r="D368" s="17" t="s">
        <v>180</v>
      </c>
      <c r="E368" s="17" t="s">
        <v>153</v>
      </c>
      <c r="F368" s="17" t="s">
        <v>326</v>
      </c>
      <c r="G368" s="17" t="s">
        <v>93</v>
      </c>
      <c r="H368" s="17" t="s">
        <v>41</v>
      </c>
      <c r="I368" s="75">
        <f>2568+370</f>
        <v>2938</v>
      </c>
    </row>
    <row r="369" spans="1:9" s="1" customFormat="1" ht="47.25">
      <c r="A369" s="33"/>
      <c r="B369" s="95" t="s">
        <v>347</v>
      </c>
      <c r="C369" s="27" t="s">
        <v>40</v>
      </c>
      <c r="D369" s="27" t="s">
        <v>180</v>
      </c>
      <c r="E369" s="27" t="s">
        <v>153</v>
      </c>
      <c r="F369" s="27" t="s">
        <v>346</v>
      </c>
      <c r="G369" s="28"/>
      <c r="H369" s="28"/>
      <c r="I369" s="42">
        <f>I370</f>
        <v>552</v>
      </c>
    </row>
    <row r="370" spans="1:9" s="1" customFormat="1" ht="16.5" thickBot="1">
      <c r="A370" s="33"/>
      <c r="B370" s="57" t="s">
        <v>103</v>
      </c>
      <c r="C370" s="17" t="s">
        <v>42</v>
      </c>
      <c r="D370" s="17" t="s">
        <v>180</v>
      </c>
      <c r="E370" s="17" t="s">
        <v>153</v>
      </c>
      <c r="F370" s="17" t="s">
        <v>346</v>
      </c>
      <c r="G370" s="17" t="s">
        <v>93</v>
      </c>
      <c r="H370" s="17" t="s">
        <v>41</v>
      </c>
      <c r="I370" s="75">
        <v>552</v>
      </c>
    </row>
    <row r="371" spans="1:9" s="1" customFormat="1" ht="33" thickBot="1" thickTop="1">
      <c r="A371" s="188" t="s">
        <v>77</v>
      </c>
      <c r="B371" s="125" t="s">
        <v>67</v>
      </c>
      <c r="C371" s="86">
        <v>941</v>
      </c>
      <c r="D371" s="87"/>
      <c r="E371" s="87"/>
      <c r="F371" s="87"/>
      <c r="G371" s="87"/>
      <c r="H371" s="87"/>
      <c r="I371" s="40">
        <f>I372</f>
        <v>5173.3</v>
      </c>
    </row>
    <row r="372" spans="1:9" s="1" customFormat="1" ht="15.75">
      <c r="A372" s="33"/>
      <c r="B372" s="93" t="s">
        <v>9</v>
      </c>
      <c r="C372" s="12" t="s">
        <v>43</v>
      </c>
      <c r="D372" s="12" t="s">
        <v>126</v>
      </c>
      <c r="E372" s="12"/>
      <c r="F372" s="13" t="s">
        <v>10</v>
      </c>
      <c r="G372" s="20" t="s">
        <v>10</v>
      </c>
      <c r="H372" s="85" t="s">
        <v>10</v>
      </c>
      <c r="I372" s="41">
        <f>I373+I379+I394</f>
        <v>5173.3</v>
      </c>
    </row>
    <row r="373" spans="1:9" s="1" customFormat="1" ht="31.5">
      <c r="A373" s="33"/>
      <c r="B373" s="93" t="s">
        <v>11</v>
      </c>
      <c r="C373" s="12" t="s">
        <v>43</v>
      </c>
      <c r="D373" s="12" t="s">
        <v>126</v>
      </c>
      <c r="E373" s="12" t="s">
        <v>153</v>
      </c>
      <c r="F373" s="13"/>
      <c r="G373" s="20"/>
      <c r="H373" s="85"/>
      <c r="I373" s="42">
        <f>I374</f>
        <v>1669.8</v>
      </c>
    </row>
    <row r="374" spans="1:9" s="1" customFormat="1" ht="15.75">
      <c r="A374" s="33"/>
      <c r="B374" s="64" t="s">
        <v>107</v>
      </c>
      <c r="C374" s="29" t="s">
        <v>43</v>
      </c>
      <c r="D374" s="29" t="s">
        <v>126</v>
      </c>
      <c r="E374" s="29" t="s">
        <v>153</v>
      </c>
      <c r="F374" s="29" t="s">
        <v>118</v>
      </c>
      <c r="G374" s="32" t="s">
        <v>10</v>
      </c>
      <c r="H374" s="32" t="s">
        <v>10</v>
      </c>
      <c r="I374" s="88">
        <f>I375</f>
        <v>1669.8</v>
      </c>
    </row>
    <row r="375" spans="1:9" s="1" customFormat="1" ht="31.5">
      <c r="A375" s="33"/>
      <c r="B375" s="62" t="s">
        <v>108</v>
      </c>
      <c r="C375" s="18" t="s">
        <v>43</v>
      </c>
      <c r="D375" s="18" t="s">
        <v>126</v>
      </c>
      <c r="E375" s="18" t="s">
        <v>153</v>
      </c>
      <c r="F375" s="18" t="s">
        <v>229</v>
      </c>
      <c r="G375" s="19"/>
      <c r="H375" s="19"/>
      <c r="I375" s="52">
        <f>I376</f>
        <v>1669.8</v>
      </c>
    </row>
    <row r="376" spans="1:9" s="1" customFormat="1" ht="15.75">
      <c r="A376" s="33"/>
      <c r="B376" s="62" t="s">
        <v>84</v>
      </c>
      <c r="C376" s="18" t="s">
        <v>43</v>
      </c>
      <c r="D376" s="18" t="s">
        <v>126</v>
      </c>
      <c r="E376" s="18" t="s">
        <v>153</v>
      </c>
      <c r="F376" s="18" t="s">
        <v>230</v>
      </c>
      <c r="G376" s="19"/>
      <c r="H376" s="19"/>
      <c r="I376" s="52">
        <f>I377</f>
        <v>1669.8</v>
      </c>
    </row>
    <row r="377" spans="1:9" s="1" customFormat="1" ht="31.5">
      <c r="A377" s="187"/>
      <c r="B377" s="121" t="s">
        <v>128</v>
      </c>
      <c r="C377" s="89" t="s">
        <v>43</v>
      </c>
      <c r="D377" s="89" t="s">
        <v>126</v>
      </c>
      <c r="E377" s="89" t="s">
        <v>153</v>
      </c>
      <c r="F377" s="89" t="s">
        <v>231</v>
      </c>
      <c r="G377" s="22"/>
      <c r="H377" s="28"/>
      <c r="I377" s="49">
        <f>SUM(I378:I378)</f>
        <v>1669.8</v>
      </c>
    </row>
    <row r="378" spans="1:9" ht="15.75">
      <c r="A378" s="187"/>
      <c r="B378" s="106" t="s">
        <v>97</v>
      </c>
      <c r="C378" s="17" t="s">
        <v>43</v>
      </c>
      <c r="D378" s="17" t="s">
        <v>126</v>
      </c>
      <c r="E378" s="17" t="s">
        <v>153</v>
      </c>
      <c r="F378" s="17" t="s">
        <v>231</v>
      </c>
      <c r="G378" s="17" t="s">
        <v>87</v>
      </c>
      <c r="H378" s="17" t="s">
        <v>41</v>
      </c>
      <c r="I378" s="75">
        <v>1669.8</v>
      </c>
    </row>
    <row r="379" spans="1:9" ht="47.25">
      <c r="A379" s="183"/>
      <c r="B379" s="93" t="s">
        <v>12</v>
      </c>
      <c r="C379" s="12" t="s">
        <v>43</v>
      </c>
      <c r="D379" s="12" t="s">
        <v>126</v>
      </c>
      <c r="E379" s="12" t="s">
        <v>154</v>
      </c>
      <c r="F379" s="13"/>
      <c r="G379" s="20"/>
      <c r="H379" s="85"/>
      <c r="I379" s="42">
        <f>I380+I389</f>
        <v>3401.8</v>
      </c>
    </row>
    <row r="380" spans="1:9" ht="15.75">
      <c r="A380" s="183"/>
      <c r="B380" s="64" t="s">
        <v>107</v>
      </c>
      <c r="C380" s="29" t="s">
        <v>43</v>
      </c>
      <c r="D380" s="29" t="s">
        <v>126</v>
      </c>
      <c r="E380" s="29" t="s">
        <v>154</v>
      </c>
      <c r="F380" s="29" t="s">
        <v>118</v>
      </c>
      <c r="G380" s="32" t="s">
        <v>10</v>
      </c>
      <c r="H380" s="32" t="s">
        <v>10</v>
      </c>
      <c r="I380" s="88">
        <f>I381</f>
        <v>3171.5</v>
      </c>
    </row>
    <row r="381" spans="1:9" ht="31.5">
      <c r="A381" s="183"/>
      <c r="B381" s="64" t="s">
        <v>109</v>
      </c>
      <c r="C381" s="29" t="s">
        <v>43</v>
      </c>
      <c r="D381" s="29" t="s">
        <v>126</v>
      </c>
      <c r="E381" s="29" t="s">
        <v>154</v>
      </c>
      <c r="F381" s="29" t="s">
        <v>233</v>
      </c>
      <c r="G381" s="32"/>
      <c r="H381" s="32"/>
      <c r="I381" s="88">
        <f>I382</f>
        <v>3171.5</v>
      </c>
    </row>
    <row r="382" spans="1:9" ht="15.75">
      <c r="A382" s="183"/>
      <c r="B382" s="62" t="s">
        <v>84</v>
      </c>
      <c r="C382" s="29" t="s">
        <v>43</v>
      </c>
      <c r="D382" s="29" t="s">
        <v>126</v>
      </c>
      <c r="E382" s="29" t="s">
        <v>154</v>
      </c>
      <c r="F382" s="29" t="s">
        <v>232</v>
      </c>
      <c r="G382" s="32"/>
      <c r="H382" s="32"/>
      <c r="I382" s="88">
        <f>I383+I385</f>
        <v>3171.5</v>
      </c>
    </row>
    <row r="383" spans="1:9" ht="31.5">
      <c r="A383" s="183"/>
      <c r="B383" s="64" t="s">
        <v>129</v>
      </c>
      <c r="C383" s="29" t="s">
        <v>43</v>
      </c>
      <c r="D383" s="29" t="s">
        <v>126</v>
      </c>
      <c r="E383" s="29" t="s">
        <v>154</v>
      </c>
      <c r="F383" s="29" t="s">
        <v>234</v>
      </c>
      <c r="G383" s="32"/>
      <c r="H383" s="32"/>
      <c r="I383" s="88">
        <f>I384</f>
        <v>1295.3999999999999</v>
      </c>
    </row>
    <row r="384" spans="1:9" ht="15.75">
      <c r="A384" s="183"/>
      <c r="B384" s="106" t="s">
        <v>97</v>
      </c>
      <c r="C384" s="17" t="s">
        <v>43</v>
      </c>
      <c r="D384" s="17" t="s">
        <v>126</v>
      </c>
      <c r="E384" s="17" t="s">
        <v>154</v>
      </c>
      <c r="F384" s="17" t="s">
        <v>234</v>
      </c>
      <c r="G384" s="17" t="s">
        <v>87</v>
      </c>
      <c r="H384" s="17" t="s">
        <v>41</v>
      </c>
      <c r="I384" s="75">
        <f>1256.3+39.1</f>
        <v>1295.3999999999999</v>
      </c>
    </row>
    <row r="385" spans="1:9" ht="15.75">
      <c r="A385" s="183"/>
      <c r="B385" s="62" t="s">
        <v>130</v>
      </c>
      <c r="C385" s="18" t="s">
        <v>43</v>
      </c>
      <c r="D385" s="18" t="s">
        <v>126</v>
      </c>
      <c r="E385" s="18" t="s">
        <v>154</v>
      </c>
      <c r="F385" s="18" t="s">
        <v>235</v>
      </c>
      <c r="G385" s="19"/>
      <c r="H385" s="19"/>
      <c r="I385" s="52">
        <f>SUM(I386:I388)</f>
        <v>1876.1</v>
      </c>
    </row>
    <row r="386" spans="1:9" ht="15.75">
      <c r="A386" s="183"/>
      <c r="B386" s="120" t="s">
        <v>97</v>
      </c>
      <c r="C386" s="21" t="s">
        <v>43</v>
      </c>
      <c r="D386" s="21" t="s">
        <v>126</v>
      </c>
      <c r="E386" s="21" t="s">
        <v>154</v>
      </c>
      <c r="F386" s="21" t="s">
        <v>235</v>
      </c>
      <c r="G386" s="21" t="s">
        <v>87</v>
      </c>
      <c r="H386" s="21" t="s">
        <v>41</v>
      </c>
      <c r="I386" s="56">
        <f>43-39.1</f>
        <v>3.8999999999999986</v>
      </c>
    </row>
    <row r="387" spans="1:9" ht="31.5">
      <c r="A387" s="183"/>
      <c r="B387" s="109" t="s">
        <v>98</v>
      </c>
      <c r="C387" s="15" t="s">
        <v>43</v>
      </c>
      <c r="D387" s="15" t="s">
        <v>126</v>
      </c>
      <c r="E387" s="15" t="s">
        <v>154</v>
      </c>
      <c r="F387" s="15" t="s">
        <v>235</v>
      </c>
      <c r="G387" s="15" t="s">
        <v>88</v>
      </c>
      <c r="H387" s="15" t="s">
        <v>41</v>
      </c>
      <c r="I387" s="90">
        <f>1928.3-101.7</f>
        <v>1826.6</v>
      </c>
    </row>
    <row r="388" spans="1:9" ht="20.25" customHeight="1">
      <c r="A388" s="183"/>
      <c r="B388" s="106" t="s">
        <v>104</v>
      </c>
      <c r="C388" s="17" t="s">
        <v>43</v>
      </c>
      <c r="D388" s="17" t="s">
        <v>126</v>
      </c>
      <c r="E388" s="17" t="s">
        <v>154</v>
      </c>
      <c r="F388" s="17" t="s">
        <v>235</v>
      </c>
      <c r="G388" s="17" t="s">
        <v>91</v>
      </c>
      <c r="H388" s="17" t="s">
        <v>41</v>
      </c>
      <c r="I388" s="75">
        <v>45.6</v>
      </c>
    </row>
    <row r="389" spans="1:9" ht="15.75">
      <c r="A389" s="183"/>
      <c r="B389" s="64" t="s">
        <v>83</v>
      </c>
      <c r="C389" s="29" t="s">
        <v>43</v>
      </c>
      <c r="D389" s="29" t="s">
        <v>126</v>
      </c>
      <c r="E389" s="29" t="s">
        <v>154</v>
      </c>
      <c r="F389" s="29" t="s">
        <v>135</v>
      </c>
      <c r="G389" s="32"/>
      <c r="H389" s="32"/>
      <c r="I389" s="88">
        <f>I390</f>
        <v>230.3</v>
      </c>
    </row>
    <row r="390" spans="1:9" ht="15.75">
      <c r="A390" s="183"/>
      <c r="B390" s="64" t="s">
        <v>111</v>
      </c>
      <c r="C390" s="29" t="s">
        <v>43</v>
      </c>
      <c r="D390" s="29" t="s">
        <v>126</v>
      </c>
      <c r="E390" s="29" t="s">
        <v>154</v>
      </c>
      <c r="F390" s="29" t="s">
        <v>136</v>
      </c>
      <c r="G390" s="32"/>
      <c r="H390" s="32"/>
      <c r="I390" s="88">
        <f>I391</f>
        <v>230.3</v>
      </c>
    </row>
    <row r="391" spans="1:9" ht="15.75">
      <c r="A391" s="183"/>
      <c r="B391" s="64" t="s">
        <v>111</v>
      </c>
      <c r="C391" s="29" t="s">
        <v>43</v>
      </c>
      <c r="D391" s="29" t="s">
        <v>126</v>
      </c>
      <c r="E391" s="29" t="s">
        <v>154</v>
      </c>
      <c r="F391" s="29" t="s">
        <v>137</v>
      </c>
      <c r="G391" s="32"/>
      <c r="H391" s="32"/>
      <c r="I391" s="88">
        <f>I392</f>
        <v>230.3</v>
      </c>
    </row>
    <row r="392" spans="1:9" ht="47.25">
      <c r="A392" s="183"/>
      <c r="B392" s="64" t="s">
        <v>237</v>
      </c>
      <c r="C392" s="29" t="s">
        <v>43</v>
      </c>
      <c r="D392" s="29" t="s">
        <v>126</v>
      </c>
      <c r="E392" s="29" t="s">
        <v>154</v>
      </c>
      <c r="F392" s="29" t="s">
        <v>236</v>
      </c>
      <c r="G392" s="32"/>
      <c r="H392" s="32"/>
      <c r="I392" s="88">
        <f>I393</f>
        <v>230.3</v>
      </c>
    </row>
    <row r="393" spans="1:9" ht="16.5" thickBot="1">
      <c r="A393" s="183"/>
      <c r="B393" s="163" t="s">
        <v>85</v>
      </c>
      <c r="C393" s="181" t="s">
        <v>43</v>
      </c>
      <c r="D393" s="181" t="s">
        <v>126</v>
      </c>
      <c r="E393" s="181" t="s">
        <v>154</v>
      </c>
      <c r="F393" s="181" t="s">
        <v>236</v>
      </c>
      <c r="G393" s="25" t="s">
        <v>61</v>
      </c>
      <c r="H393" s="25" t="s">
        <v>59</v>
      </c>
      <c r="I393" s="182">
        <v>230.3</v>
      </c>
    </row>
    <row r="394" spans="1:9" ht="16.5" thickBot="1">
      <c r="A394" s="183"/>
      <c r="B394" s="70" t="s">
        <v>15</v>
      </c>
      <c r="C394" s="10" t="s">
        <v>43</v>
      </c>
      <c r="D394" s="10" t="s">
        <v>126</v>
      </c>
      <c r="E394" s="10" t="s">
        <v>152</v>
      </c>
      <c r="F394" s="10"/>
      <c r="G394" s="10"/>
      <c r="H394" s="11"/>
      <c r="I394" s="50">
        <f>I398+I413+I409</f>
        <v>101.7</v>
      </c>
    </row>
    <row r="395" spans="1:9" ht="19.5" customHeight="1">
      <c r="A395" s="183"/>
      <c r="B395" s="64" t="s">
        <v>83</v>
      </c>
      <c r="C395" s="18" t="s">
        <v>40</v>
      </c>
      <c r="D395" s="18" t="s">
        <v>126</v>
      </c>
      <c r="E395" s="18" t="s">
        <v>152</v>
      </c>
      <c r="F395" s="18" t="s">
        <v>135</v>
      </c>
      <c r="G395" s="19"/>
      <c r="H395" s="19"/>
      <c r="I395" s="44">
        <f>I396</f>
        <v>101.7</v>
      </c>
    </row>
    <row r="396" spans="1:9" ht="15.75">
      <c r="A396" s="183"/>
      <c r="B396" s="62" t="s">
        <v>84</v>
      </c>
      <c r="C396" s="18" t="s">
        <v>40</v>
      </c>
      <c r="D396" s="18" t="s">
        <v>126</v>
      </c>
      <c r="E396" s="18" t="s">
        <v>152</v>
      </c>
      <c r="F396" s="18" t="s">
        <v>136</v>
      </c>
      <c r="G396" s="19"/>
      <c r="H396" s="19"/>
      <c r="I396" s="44">
        <f>I397</f>
        <v>101.7</v>
      </c>
    </row>
    <row r="397" spans="1:9" ht="15.75">
      <c r="A397" s="183"/>
      <c r="B397" s="62" t="s">
        <v>84</v>
      </c>
      <c r="C397" s="29" t="s">
        <v>40</v>
      </c>
      <c r="D397" s="29" t="s">
        <v>126</v>
      </c>
      <c r="E397" s="29" t="s">
        <v>152</v>
      </c>
      <c r="F397" s="18" t="s">
        <v>137</v>
      </c>
      <c r="G397" s="32"/>
      <c r="H397" s="32"/>
      <c r="I397" s="43">
        <f>I398</f>
        <v>101.7</v>
      </c>
    </row>
    <row r="398" spans="1:9" ht="47.25">
      <c r="A398" s="183"/>
      <c r="B398" s="67" t="s">
        <v>361</v>
      </c>
      <c r="C398" s="31" t="s">
        <v>40</v>
      </c>
      <c r="D398" s="31" t="s">
        <v>126</v>
      </c>
      <c r="E398" s="31" t="s">
        <v>152</v>
      </c>
      <c r="F398" s="31" t="s">
        <v>360</v>
      </c>
      <c r="G398" s="22"/>
      <c r="H398" s="22"/>
      <c r="I398" s="69">
        <f>I399</f>
        <v>101.7</v>
      </c>
    </row>
    <row r="399" spans="1:9" ht="16.5" thickBot="1">
      <c r="A399" s="183"/>
      <c r="B399" s="57" t="s">
        <v>381</v>
      </c>
      <c r="C399" s="17" t="s">
        <v>40</v>
      </c>
      <c r="D399" s="17" t="s">
        <v>126</v>
      </c>
      <c r="E399" s="17" t="s">
        <v>152</v>
      </c>
      <c r="F399" s="17" t="s">
        <v>360</v>
      </c>
      <c r="G399" s="17" t="s">
        <v>359</v>
      </c>
      <c r="H399" s="17" t="s">
        <v>41</v>
      </c>
      <c r="I399" s="75">
        <v>101.7</v>
      </c>
    </row>
    <row r="400" spans="1:9" ht="16.5" thickBot="1">
      <c r="A400" s="201"/>
      <c r="B400" s="204" t="s">
        <v>44</v>
      </c>
      <c r="C400" s="205"/>
      <c r="D400" s="205"/>
      <c r="E400" s="205"/>
      <c r="F400" s="205"/>
      <c r="G400" s="205"/>
      <c r="H400" s="206"/>
      <c r="I400" s="53">
        <f>I14+I371</f>
        <v>237287.39499999996</v>
      </c>
    </row>
  </sheetData>
  <sheetProtection/>
  <mergeCells count="12">
    <mergeCell ref="A1:F1"/>
    <mergeCell ref="H1:I1"/>
    <mergeCell ref="B3:I3"/>
    <mergeCell ref="B4:I4"/>
    <mergeCell ref="A15:A343"/>
    <mergeCell ref="B400:H400"/>
    <mergeCell ref="B5:I5"/>
    <mergeCell ref="F8:I8"/>
    <mergeCell ref="F6:I6"/>
    <mergeCell ref="F7:I7"/>
    <mergeCell ref="B9:I9"/>
    <mergeCell ref="B10:I10"/>
  </mergeCells>
  <printOptions horizontalCentered="1"/>
  <pageMargins left="0.83" right="0.43" top="0.57" bottom="0.56" header="0.35" footer="0.3937007874015748"/>
  <pageSetup fitToHeight="7" fitToWidth="1" horizontalDpi="1200" verticalDpi="1200" orientation="portrait" paperSize="9" scale="47" r:id="rId2"/>
  <rowBreaks count="4" manualBreakCount="4">
    <brk id="220" max="8" man="1"/>
    <brk id="282" max="8" man="1"/>
    <brk id="312" max="8" man="1"/>
    <brk id="370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User</cp:lastModifiedBy>
  <cp:lastPrinted>2016-11-14T13:24:39Z</cp:lastPrinted>
  <dcterms:created xsi:type="dcterms:W3CDTF">2007-11-23T13:30:05Z</dcterms:created>
  <dcterms:modified xsi:type="dcterms:W3CDTF">2016-12-12T12:10:43Z</dcterms:modified>
  <cp:category/>
  <cp:version/>
  <cp:contentType/>
  <cp:contentStatus/>
</cp:coreProperties>
</file>