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1" sheetId="4" r:id="rId1"/>
  </sheets>
  <definedNames>
    <definedName name="_xlnm.Print_Area" localSheetId="0">'1'!$A$1:$I$151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<sst xmlns="http://schemas.openxmlformats.org/spreadsheetml/2006/main" count="447" uniqueCount="185">
  <si>
    <t>Расходы на содержание уличного освещения</t>
  </si>
  <si>
    <t>Уличное освещение</t>
  </si>
  <si>
    <t>Техническое обслуживание  сетей уличного освещения</t>
  </si>
  <si>
    <t>Мероприятия по благоустройству МО «Город Отрадное»</t>
  </si>
  <si>
    <t>Проверка достоверности сметной документации</t>
  </si>
  <si>
    <t xml:space="preserve">Оказание услуг по обращению с биологическими отходами </t>
  </si>
  <si>
    <t>Организация и осуществление мероприятий по обустройству детских и спортивных площадок</t>
  </si>
  <si>
    <t xml:space="preserve">Приобретение детского оборудования </t>
  </si>
  <si>
    <t>№
п/п</t>
  </si>
  <si>
    <t>Источники финансирования</t>
  </si>
  <si>
    <t>Объем финансирования, тыс. рублей</t>
  </si>
  <si>
    <t>2023 год</t>
  </si>
  <si>
    <t>Всего</t>
  </si>
  <si>
    <t>Ответственный за выполнение мероприятий подпрограммы</t>
  </si>
  <si>
    <t>Планируемые результаты выполнения мероприятий подпрограммы</t>
  </si>
  <si>
    <t>Местный бюджет</t>
  </si>
  <si>
    <t>Областной бюджет</t>
  </si>
  <si>
    <t>Администрация МО «Город Отрадное»</t>
  </si>
  <si>
    <t xml:space="preserve">Администрация МО «Город Отрадное» </t>
  </si>
  <si>
    <t>Создание комфортных и безопасных  условий для граждан</t>
  </si>
  <si>
    <t>Улучшение облика города, поддержание чистоты и порядка на улицах города и создание безопасных условий для жителей</t>
  </si>
  <si>
    <t>Создание комфортных и безопасных условий для жителей</t>
  </si>
  <si>
    <t>Создание комфортных и безопасных условий для 
жителей</t>
  </si>
  <si>
    <t>Улучшение санитарного состояния города, поддержание чистоты и порядка на улицах города и создание безопасных условий для жителей</t>
  </si>
  <si>
    <t>Перевозка асфальтобетонной крошки в границах города</t>
  </si>
  <si>
    <t xml:space="preserve">Экспертиза сметной документации </t>
  </si>
  <si>
    <t>Содержание  автомобильных дорог общего пользования местного значения</t>
  </si>
  <si>
    <t>Устройство тротуаров и пешеходных дорожек</t>
  </si>
  <si>
    <t>Администрация МО «Город Отрадное», МКУ «УГХ»</t>
  </si>
  <si>
    <t>Приведение в нормативное состояние дорог</t>
  </si>
  <si>
    <t>Поддержание в  нормативном состоянии дорожного покрытия и инженерных сооружений</t>
  </si>
  <si>
    <t>Безопасность дорожного движения</t>
  </si>
  <si>
    <t>Расходы на обеспечение деятельности казенных учреждений в рамках данной подпрограммы</t>
  </si>
  <si>
    <t>Мероприятия по поддержке коммунального хозяйства</t>
  </si>
  <si>
    <t>Мероприятия в целях энергосбережения и повышения энергетической эффективности на территории МО «Город Отрадное»</t>
  </si>
  <si>
    <t>Выполнение действий, направленных на энергосбережение и повышение энергетической эффективности использования энергетических ресурсов (энергосервис) по уличному освещению в г. Отрадное Кировского района Ленинградской области</t>
  </si>
  <si>
    <t>Создание условий для организации строительных  работ, надзором за работами капитального характера, осуществление муниципального жилищного контроля</t>
  </si>
  <si>
    <t>Снижение аварийности и уменьшение срока устранения аварий на инженерных сетях</t>
  </si>
  <si>
    <t>Улучшение условий проживания граждан</t>
  </si>
  <si>
    <t xml:space="preserve">Улучшение условий проживания </t>
  </si>
  <si>
    <t>Улучшение качества и комфортности проживания граждан</t>
  </si>
  <si>
    <t>Энергосбережение и повышение 
энергетической эффективности 
использования энергетических ресурсов 
по уличному освещению, создание комфортных и безопасных условий проживания для граждан и детей города</t>
  </si>
  <si>
    <t>Мероприятия в сфере обращения с отходами в целях охраны окружающей среды</t>
  </si>
  <si>
    <t>Повышение и создание комфортных и безопасных условий проживания граждан</t>
  </si>
  <si>
    <t xml:space="preserve">Ликвидация несанкционированных свалок на землях неразграниченной собственности МО "Город Отрадное" </t>
  </si>
  <si>
    <t>2024 год</t>
  </si>
  <si>
    <t>Содержание леса (Земельный участок площадью 34,6596 га)</t>
  </si>
  <si>
    <t>Текущее содержание, обслуживание светофоров Т-7 
Установка дорожных знаков, неровностей в соответствии с  проектом организации дорожного движения</t>
  </si>
  <si>
    <t>Наименование  структурного элемента</t>
  </si>
  <si>
    <t>1</t>
  </si>
  <si>
    <t>2</t>
  </si>
  <si>
    <t>3</t>
  </si>
  <si>
    <t>1.1</t>
  </si>
  <si>
    <t>1.2</t>
  </si>
  <si>
    <t>1.3</t>
  </si>
  <si>
    <t>Комплекс процессных мероприятий № 1 "Благоустройство территории МО «Город Отрадное»</t>
  </si>
  <si>
    <t>Комплекс процессных мероприятий № 2 «Содержание, капитальный ремонт (ремонт) дорог общего пользования и дворовых территорий»</t>
  </si>
  <si>
    <t>Комплекс процессных мероприятий № 3 "Устройство тротуаров и пешеходных дорожек"</t>
  </si>
  <si>
    <t>4</t>
  </si>
  <si>
    <t>5</t>
  </si>
  <si>
    <t>6</t>
  </si>
  <si>
    <t>Ремонт асфальтобетонного покрытия участка автомобильной дороги общего пользования местного значения ул. Ленина, от региональной дороги «имеющей приоритетный социально значимый характер Санкт-Петербург – Кировск» ПК 0+00 – ПК 7+68</t>
  </si>
  <si>
    <t>2.2</t>
  </si>
  <si>
    <t>2.3</t>
  </si>
  <si>
    <t>2.5</t>
  </si>
  <si>
    <t>Прочие мероприятия</t>
  </si>
  <si>
    <t>3.1</t>
  </si>
  <si>
    <t>3.2</t>
  </si>
  <si>
    <t>4.1</t>
  </si>
  <si>
    <t>4.2</t>
  </si>
  <si>
    <t>4.3</t>
  </si>
  <si>
    <t>Мероприятия по ликвидации отходов</t>
  </si>
  <si>
    <t>Комплекс процессных мероприятий № 4 «Обеспечение устойчивого функционирования и развития  коммунального хозяйства»</t>
  </si>
  <si>
    <t>Комплекс процессных мероприятий № 5 «Обеспечение реализации энергосберегающих мероприятий»</t>
  </si>
  <si>
    <t>Комплекс процессных мероприятий № 6 «Организация мероприятий в сфере обращения с отходами»</t>
  </si>
  <si>
    <t>Приобретение в лизинг коммунальной техники</t>
  </si>
  <si>
    <t>Приобретение коммунальной техники</t>
  </si>
  <si>
    <t xml:space="preserve">Техническое обслуживание и текущий ремонт газораспределительной сети </t>
  </si>
  <si>
    <t>Комплексы процессных мероприятий:</t>
  </si>
  <si>
    <t>5.1</t>
  </si>
  <si>
    <t>ИТОГО по мероприятиям направленным  на "Благоустройство территории МО «Город Отрадное»</t>
  </si>
  <si>
    <t>ИТОГО по мероприятиям мероприятиям «Содержание, капитальный ремонт (ремонт) дорог общего пользования и дворовых территорий»</t>
  </si>
  <si>
    <t>ИТОГО по  мероприятиям направленным на "Обеспечение устойчивого функционирования и развития  коммунального хозяйства»</t>
  </si>
  <si>
    <t>ИТОГО по муниципальной программе</t>
  </si>
  <si>
    <t>ВСЕГО по комплексным процессам</t>
  </si>
  <si>
    <t>Обеспечение деятельности (работы, услуги) муниципальных учреждений</t>
  </si>
  <si>
    <t>Субсидии юридическим лицам (за исключением субсидий муниципальным  учреждениям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на территории МО "Город Отрадное"</t>
  </si>
  <si>
    <t>1.Мероприятия, направленные на достижение цели федерального проекта "Дорожная сеть":</t>
  </si>
  <si>
    <t>Мероприятия:«Капитальный ремонт и ремонт автомобильных дорог общего пользования местного значения»:</t>
  </si>
  <si>
    <t>Проектирование строительства инженерной и транспортной инфраструктуры</t>
  </si>
  <si>
    <t>ИТОГО по мероприятиям, направленным на достижение целей проектов</t>
  </si>
  <si>
    <t>2. Мероприятия, направленные на достижение цели муниципального проекта "Проектирование и строительство объектов инженерной и транспортной инфраструктуры на земельных участках "г. Отрадное мкр. Ивановская"</t>
  </si>
  <si>
    <t>Мероприятие:«Проектирование и строительство объектов инженерной и транспортной инфраструктуры на земельных участках,предоставленных бесплатно гражданам"</t>
  </si>
  <si>
    <t>Проектирование объектов  инженерной и транспортной инфраструктуры на земельных участках "г. Отрадное мкр. Ивановская"</t>
  </si>
  <si>
    <t>Комплекс процессных мероприятий № 7 «Обеспечение бытового обслуживания»</t>
  </si>
  <si>
    <t>Обеспечение деятельности (услуги, работы) муниципальных учреждений</t>
  </si>
  <si>
    <t>ПРИЛОЖЕНИЕ</t>
  </si>
  <si>
    <t>Приобретение оборудования для уличного освещения</t>
  </si>
  <si>
    <t>3. Мероприятия, направленные на достижение цели федерального проекта "Комплексная система обращения с твердыми коммунальными отходами"</t>
  </si>
  <si>
    <t>Создание мест (площадок) накопления твердых коммунальных отходов</t>
  </si>
  <si>
    <t>Мероприятие:Создание мест (площадок) накопления твердых коммунальных отходов</t>
  </si>
  <si>
    <t>1.1.</t>
  </si>
  <si>
    <t>Оплата расходов по содержанию здания банно-прачечного комбината, не связанных с оказанием муниципальных услуг (выполнением работ)</t>
  </si>
  <si>
    <t>Администрация МО «Город Отрадное», МБУ "ЦБО"</t>
  </si>
  <si>
    <t>2025 год</t>
  </si>
  <si>
    <t>Перечень структурных элементов муниципальной программы «Поддержка и развитие коммунального хозяйства, транспортной инфраструктуры, благоустройства на территории Отрадненского городского поселения Кировского муниципального района Ленинградской области
на 2023 – 2025 года»</t>
  </si>
  <si>
    <t>Приобретение и установка оборудования для детских площадок в г.Отрадное ул. Зарубина д. 11а</t>
  </si>
  <si>
    <t>3.3</t>
  </si>
  <si>
    <t>Актуализация схемы газоснабжения</t>
  </si>
  <si>
    <t>Актуализация проекта организации дорожного движения</t>
  </si>
  <si>
    <t>Актуализация схемы санитарной очистки города Отрадное</t>
  </si>
  <si>
    <t>МКУ «УГХ»</t>
  </si>
  <si>
    <t xml:space="preserve">Приобретение и установка оборудования для детских площадок в г.Отрадное (ул.Лесная д.2, ул.Дружбы д.13, ул.Лесная д. 1-5) </t>
  </si>
  <si>
    <t>Администрация МО «Город Отрадное», 
МБУ "ЦБО"</t>
  </si>
  <si>
    <t>Устройство парковки по адресу: ул. Лесная д. 2</t>
  </si>
  <si>
    <t>2.4</t>
  </si>
  <si>
    <t>2.6</t>
  </si>
  <si>
    <t>Приобретение и доставка новогодних украшений</t>
  </si>
  <si>
    <t>2.7</t>
  </si>
  <si>
    <t>Ремонт асфальтобетонного покрытия автомобильной дороги общего пользования местного значения ул. Центральная</t>
  </si>
  <si>
    <t>Ремонт асфальтобетонного покрытия автомобильной дороги общего пользования местного значения ул. Клубная</t>
  </si>
  <si>
    <t>7</t>
  </si>
  <si>
    <t xml:space="preserve">Оборудование детских площадок </t>
  </si>
  <si>
    <t>Актуализация схемы газоснабжения города Отрадное</t>
  </si>
  <si>
    <t>Актуализация схемы теплоснабжения города Отрадное</t>
  </si>
  <si>
    <t>3.4</t>
  </si>
  <si>
    <t>3.5</t>
  </si>
  <si>
    <t>3.6</t>
  </si>
  <si>
    <t>Энергопотребление КНС                              (ул. Питерская, ул. Балтийская)</t>
  </si>
  <si>
    <t>1.4</t>
  </si>
  <si>
    <t xml:space="preserve">Строительство (реконструкция), включая проектирование автомобильных дорог общего пользования местного значения </t>
  </si>
  <si>
    <t>откачка Международного пр. д. 95</t>
  </si>
  <si>
    <t>2.8</t>
  </si>
  <si>
    <t>3.7</t>
  </si>
  <si>
    <t xml:space="preserve"> Актуализация схемы водоснабжения</t>
  </si>
  <si>
    <t>4.4</t>
  </si>
  <si>
    <t>4.5</t>
  </si>
  <si>
    <t>Техническое обслуживание  и текущий  ремонт газораспределительной сети ленинградская область, Кировский район, г. Отрадное, ул. Победы, д. 37</t>
  </si>
  <si>
    <t>Техническое обслуживание и текущий ремонт газораспределительной сети "Газоснабжение индивидуальных домов в микрорайонах "Строитель" и "Левый берег реки Тосна" Ленинградской области Кировского района г. Отрадное"</t>
  </si>
  <si>
    <t>Техническое обслуживание и текущий ремонт газораспределительной сети "Строительство газопровода, водопровода, автомобильной дороги и сетей электроснабжения на объекте: «кадастровый квартал 47:16:0201002 зона малоэтажной жилой застройки индивидуальными жилыми домами, месторасположение:  Ленинградской области Кировского района г. Отрадное, между ул. Питерской и ул. Петрушинской и ул. Балтийской"</t>
  </si>
  <si>
    <t xml:space="preserve"> Техническое обслуживание и текущий ремонт газораспределительной сети «Распределительный газопровод              1 очереди строительства по адресу: ЛО, Кировский р-н, г. Отрадное, 13 линия от д. 75/100 от дома 84А по 14 линии»</t>
  </si>
  <si>
    <t xml:space="preserve">Техническое обслуживание  и текущий  ремонт газораспределительной сети «Газоснабжение двух многоквартирных жилых  домов по адресу: Ленинградская область, Кировский район, г. Отрадное, 16 линия, дом 27 и Ленинградская область, Кировский район, г. Отрадное, пр-кт Международный, д.95».   </t>
  </si>
  <si>
    <t>Разработка дизайн проекта</t>
  </si>
  <si>
    <t>1.5</t>
  </si>
  <si>
    <t>2.9</t>
  </si>
  <si>
    <t>Устройство видеонаблюдения на территории МО "Город Отрадное"</t>
  </si>
  <si>
    <t>4.6</t>
  </si>
  <si>
    <t xml:space="preserve">Обязательное страхование гражданской  ответтсвенности  владельца опасного объекта  </t>
  </si>
  <si>
    <t>Разработка топливно-энергетического баланса города Отрадное</t>
  </si>
  <si>
    <t>Поддержка развития общественной инфраструктуры муниципального значения</t>
  </si>
  <si>
    <t>Расходы на оплату пошлины и сбора, связанного с регистрацией коммунальной техники</t>
  </si>
  <si>
    <t>5.2</t>
  </si>
  <si>
    <t>Оплата по договорам  лизинга</t>
  </si>
  <si>
    <t>Ремонт асфальтобетонного покрытия улично-дорожной сети г.Отрадное</t>
  </si>
  <si>
    <t>Выполнение работ по валке аварийных деревьев в полосе отвода автомобильной дороги местного значения ул. Новая</t>
  </si>
  <si>
    <t>1.6</t>
  </si>
  <si>
    <t>Устройство пешеходного перехода ул.Центральная д.4 , корпус 5</t>
  </si>
  <si>
    <t>1.7</t>
  </si>
  <si>
    <t>1.8</t>
  </si>
  <si>
    <t>Устройство дорожных ограждений, пешеходных переходов, установка дорожных знаков на улицах  г.Отрадное (ул.Гагарина, ул. Новая, ул. Заводская)</t>
  </si>
  <si>
    <t>Ремонт дворовых территорий МКД, проездов к дворовым территориям МКД МО «Город Отрадное»</t>
  </si>
  <si>
    <t>3.8</t>
  </si>
  <si>
    <t>1.9</t>
  </si>
  <si>
    <t>Устройство дорожных знаков и искусственных неровностей по ул. Победа</t>
  </si>
  <si>
    <t>Устройство дорожных знаков в  городе Отрадное</t>
  </si>
  <si>
    <t>Выполнение работ по благоустройству в  г.Отрадное</t>
  </si>
  <si>
    <t>Поставка систем проекционных пешеходных переходов с последующим монтажем</t>
  </si>
  <si>
    <t>Поддержание в  нормативном состоянии инженерных сооружений</t>
  </si>
  <si>
    <t>1.10</t>
  </si>
  <si>
    <t>Субсидия на приобретение основных средств</t>
  </si>
  <si>
    <t>8</t>
  </si>
  <si>
    <t>МБУ "ЦБО"</t>
  </si>
  <si>
    <t>2.10</t>
  </si>
  <si>
    <t>2.11</t>
  </si>
  <si>
    <t>Выполнение работ по устройству точки доступа подключения к сети передачи данных (WIFI зона) "Пеллинский парк"</t>
  </si>
  <si>
    <t xml:space="preserve">Мероприятия по ремонту дорог общего пользования </t>
  </si>
  <si>
    <t>3.1.</t>
  </si>
  <si>
    <t xml:space="preserve">Реализация областного закона от 15.01.2018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</si>
  <si>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местный</t>
  </si>
  <si>
    <t>область</t>
  </si>
  <si>
    <t>всего</t>
  </si>
  <si>
    <t>было</t>
  </si>
  <si>
    <t>стало</t>
  </si>
  <si>
    <t>разница</t>
  </si>
  <si>
    <t xml:space="preserve">Должно быть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</si>
</sst>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name val="Times New Roman"/>
      <family val="1"/>
    </font>
    <font>
      <b/>
      <i/>
      <sz val="18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0"/>
      <name val="Arial Cyr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b/>
      <sz val="16"/>
      <color rgb="FFFF0000"/>
      <name val="Times New Roman"/>
      <family val="1"/>
    </font>
    <font>
      <sz val="11"/>
      <name val="Times New Roman"/>
      <family val="1"/>
    </font>
    <font>
      <sz val="20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202">
    <xf numFmtId="0" fontId="0" fillId="0" borderId="0" xfId="0"/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49" fontId="9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49" fontId="12" fillId="4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5" fillId="4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8"/>
  <sheetViews>
    <sheetView tabSelected="1" view="pageBreakPreview" zoomScale="80" zoomScaleSheetLayoutView="80" workbookViewId="0" topLeftCell="A63">
      <selection activeCell="I8" sqref="I8:I20"/>
    </sheetView>
  </sheetViews>
  <sheetFormatPr defaultColWidth="9.140625" defaultRowHeight="15"/>
  <cols>
    <col min="1" max="1" width="7.7109375" style="21" customWidth="1"/>
    <col min="2" max="2" width="34.7109375" style="20" customWidth="1"/>
    <col min="3" max="3" width="14.8515625" style="22" customWidth="1"/>
    <col min="4" max="4" width="15.57421875" style="23" customWidth="1"/>
    <col min="5" max="5" width="13.28125" style="8" customWidth="1"/>
    <col min="6" max="6" width="13.7109375" style="8" customWidth="1"/>
    <col min="7" max="7" width="15.140625" style="8" customWidth="1"/>
    <col min="8" max="8" width="18.28125" style="20" customWidth="1"/>
    <col min="9" max="9" width="29.7109375" style="22" customWidth="1"/>
    <col min="10" max="10" width="44.8515625" style="44" customWidth="1"/>
    <col min="11" max="11" width="20.28125" style="29" customWidth="1"/>
    <col min="12" max="12" width="9.140625" style="29" customWidth="1"/>
    <col min="13" max="13" width="9.57421875" style="29" customWidth="1"/>
    <col min="14" max="14" width="34.00390625" style="29" customWidth="1"/>
    <col min="15" max="53" width="9.140625" style="29" customWidth="1"/>
    <col min="54" max="16384" width="9.140625" style="1" customWidth="1"/>
  </cols>
  <sheetData>
    <row r="1" spans="1:9" ht="15">
      <c r="A1" s="33"/>
      <c r="B1" s="34"/>
      <c r="C1" s="35"/>
      <c r="D1" s="36"/>
      <c r="H1" s="34"/>
      <c r="I1" s="35" t="s">
        <v>96</v>
      </c>
    </row>
    <row r="2" spans="1:9" ht="57" customHeight="1">
      <c r="A2" s="169" t="s">
        <v>105</v>
      </c>
      <c r="B2" s="169"/>
      <c r="C2" s="169"/>
      <c r="D2" s="169"/>
      <c r="E2" s="169"/>
      <c r="F2" s="169"/>
      <c r="G2" s="169"/>
      <c r="H2" s="169"/>
      <c r="I2" s="169"/>
    </row>
    <row r="3" spans="1:9" ht="30" customHeight="1">
      <c r="A3" s="170" t="s">
        <v>8</v>
      </c>
      <c r="B3" s="169" t="s">
        <v>48</v>
      </c>
      <c r="C3" s="169" t="s">
        <v>9</v>
      </c>
      <c r="D3" s="171" t="s">
        <v>10</v>
      </c>
      <c r="E3" s="171"/>
      <c r="F3" s="171"/>
      <c r="G3" s="171"/>
      <c r="H3" s="169" t="s">
        <v>13</v>
      </c>
      <c r="I3" s="169" t="s">
        <v>14</v>
      </c>
    </row>
    <row r="4" spans="1:9" ht="36.75" customHeight="1">
      <c r="A4" s="170"/>
      <c r="B4" s="169"/>
      <c r="C4" s="169"/>
      <c r="D4" s="23" t="s">
        <v>12</v>
      </c>
      <c r="E4" s="38" t="s">
        <v>11</v>
      </c>
      <c r="F4" s="38" t="s">
        <v>45</v>
      </c>
      <c r="G4" s="38" t="s">
        <v>104</v>
      </c>
      <c r="H4" s="169"/>
      <c r="I4" s="169"/>
    </row>
    <row r="5" spans="1:53" s="2" customFormat="1" ht="11.25">
      <c r="A5" s="16">
        <v>1</v>
      </c>
      <c r="B5" s="6">
        <v>2</v>
      </c>
      <c r="C5" s="6">
        <v>3</v>
      </c>
      <c r="D5" s="7">
        <v>4</v>
      </c>
      <c r="E5" s="5">
        <v>5</v>
      </c>
      <c r="F5" s="5">
        <v>6</v>
      </c>
      <c r="G5" s="5">
        <v>7</v>
      </c>
      <c r="H5" s="5">
        <v>8</v>
      </c>
      <c r="I5" s="6">
        <v>9</v>
      </c>
      <c r="J5" s="45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</row>
    <row r="6" spans="1:53" s="27" customFormat="1" ht="27.75" customHeight="1">
      <c r="A6" s="168" t="s">
        <v>87</v>
      </c>
      <c r="B6" s="168"/>
      <c r="C6" s="168"/>
      <c r="D6" s="168"/>
      <c r="E6" s="168"/>
      <c r="F6" s="168"/>
      <c r="G6" s="168"/>
      <c r="H6" s="168"/>
      <c r="I6" s="168"/>
      <c r="J6" s="46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3" customFormat="1" ht="27.75" customHeight="1">
      <c r="A7" s="145" t="s">
        <v>88</v>
      </c>
      <c r="B7" s="145"/>
      <c r="C7" s="145"/>
      <c r="D7" s="145"/>
      <c r="E7" s="145"/>
      <c r="F7" s="145"/>
      <c r="G7" s="145"/>
      <c r="H7" s="145"/>
      <c r="I7" s="145"/>
      <c r="J7" s="46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1:53" s="3" customFormat="1" ht="41.25" customHeight="1">
      <c r="A8" s="158" t="s">
        <v>52</v>
      </c>
      <c r="B8" s="133" t="s">
        <v>61</v>
      </c>
      <c r="C8" s="43" t="s">
        <v>15</v>
      </c>
      <c r="D8" s="64">
        <f>SUM(E8:G8)</f>
        <v>990.6</v>
      </c>
      <c r="E8" s="68">
        <f>711-711</f>
        <v>0</v>
      </c>
      <c r="F8" s="68">
        <v>0</v>
      </c>
      <c r="G8" s="68">
        <v>990.6</v>
      </c>
      <c r="H8" s="161" t="s">
        <v>17</v>
      </c>
      <c r="I8" s="161" t="s">
        <v>29</v>
      </c>
      <c r="J8" s="47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1:53" s="3" customFormat="1" ht="43.5" customHeight="1">
      <c r="A9" s="158"/>
      <c r="B9" s="133"/>
      <c r="C9" s="43" t="s">
        <v>16</v>
      </c>
      <c r="D9" s="64">
        <f>SUM(E9:G9)</f>
        <v>11392.7</v>
      </c>
      <c r="E9" s="68">
        <v>0</v>
      </c>
      <c r="F9" s="68">
        <v>0</v>
      </c>
      <c r="G9" s="68">
        <v>11392.7</v>
      </c>
      <c r="H9" s="162"/>
      <c r="I9" s="162"/>
      <c r="J9" s="47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</row>
    <row r="10" spans="1:53" s="3" customFormat="1" ht="60" customHeight="1">
      <c r="A10" s="158"/>
      <c r="B10" s="133"/>
      <c r="C10" s="43" t="s">
        <v>12</v>
      </c>
      <c r="D10" s="64">
        <f>SUM(E10:G10)</f>
        <v>12383.300000000001</v>
      </c>
      <c r="E10" s="14">
        <f>711-711</f>
        <v>0</v>
      </c>
      <c r="F10" s="14">
        <v>0</v>
      </c>
      <c r="G10" s="68">
        <f>SUM(G8:G9)</f>
        <v>12383.300000000001</v>
      </c>
      <c r="H10" s="162"/>
      <c r="I10" s="162"/>
      <c r="J10" s="46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spans="1:53" s="3" customFormat="1" ht="31.5">
      <c r="A11" s="158" t="s">
        <v>53</v>
      </c>
      <c r="B11" s="133" t="s">
        <v>119</v>
      </c>
      <c r="C11" s="43" t="s">
        <v>15</v>
      </c>
      <c r="D11" s="13">
        <f>E11+F11+G11</f>
        <v>679.05567</v>
      </c>
      <c r="E11" s="14">
        <v>0</v>
      </c>
      <c r="F11" s="14">
        <f>1000-1000</f>
        <v>0</v>
      </c>
      <c r="G11" s="14">
        <v>679.05567</v>
      </c>
      <c r="H11" s="162"/>
      <c r="I11" s="162"/>
      <c r="J11" s="46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s="3" customFormat="1" ht="31.5">
      <c r="A12" s="158"/>
      <c r="B12" s="133"/>
      <c r="C12" s="43" t="s">
        <v>16</v>
      </c>
      <c r="D12" s="13">
        <f>E12+F12+G12</f>
        <v>6866.00733</v>
      </c>
      <c r="E12" s="14">
        <v>0</v>
      </c>
      <c r="F12" s="14">
        <v>0</v>
      </c>
      <c r="G12" s="14">
        <v>6866.00733</v>
      </c>
      <c r="H12" s="162"/>
      <c r="I12" s="162"/>
      <c r="J12" s="46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1:53" s="3" customFormat="1" ht="25.5" customHeight="1">
      <c r="A13" s="158"/>
      <c r="B13" s="133"/>
      <c r="C13" s="43" t="s">
        <v>12</v>
      </c>
      <c r="D13" s="13">
        <f>D11+D12</f>
        <v>7545.063</v>
      </c>
      <c r="E13" s="14">
        <v>0</v>
      </c>
      <c r="F13" s="14">
        <f>1000-1000</f>
        <v>0</v>
      </c>
      <c r="G13" s="68">
        <f>G11+G12</f>
        <v>7545.063</v>
      </c>
      <c r="H13" s="162"/>
      <c r="I13" s="162"/>
      <c r="J13" s="46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</row>
    <row r="14" spans="1:53" s="3" customFormat="1" ht="31.5">
      <c r="A14" s="158" t="s">
        <v>54</v>
      </c>
      <c r="B14" s="133" t="s">
        <v>120</v>
      </c>
      <c r="C14" s="43" t="s">
        <v>15</v>
      </c>
      <c r="D14" s="13">
        <f>G14</f>
        <v>305.86336</v>
      </c>
      <c r="E14" s="14">
        <v>0</v>
      </c>
      <c r="F14" s="14">
        <v>0</v>
      </c>
      <c r="G14" s="14">
        <v>305.86336</v>
      </c>
      <c r="H14" s="162"/>
      <c r="I14" s="162"/>
      <c r="J14" s="46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</row>
    <row r="15" spans="1:53" s="3" customFormat="1" ht="31.5">
      <c r="A15" s="158"/>
      <c r="B15" s="133"/>
      <c r="C15" s="43" t="s">
        <v>16</v>
      </c>
      <c r="D15" s="13">
        <f>E15+F15+G15</f>
        <v>3517.42864</v>
      </c>
      <c r="E15" s="14">
        <v>0</v>
      </c>
      <c r="F15" s="14">
        <v>0</v>
      </c>
      <c r="G15" s="14">
        <v>3517.42864</v>
      </c>
      <c r="H15" s="162"/>
      <c r="I15" s="162"/>
      <c r="J15" s="46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</row>
    <row r="16" spans="1:53" s="3" customFormat="1" ht="24" customHeight="1">
      <c r="A16" s="158"/>
      <c r="B16" s="133"/>
      <c r="C16" s="43" t="s">
        <v>12</v>
      </c>
      <c r="D16" s="13">
        <f>G16</f>
        <v>3823.292</v>
      </c>
      <c r="E16" s="13">
        <v>0</v>
      </c>
      <c r="F16" s="14">
        <v>0</v>
      </c>
      <c r="G16" s="68">
        <f>G14+G15</f>
        <v>3823.292</v>
      </c>
      <c r="H16" s="162"/>
      <c r="I16" s="162"/>
      <c r="J16" s="46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</row>
    <row r="17" spans="1:53" s="3" customFormat="1" ht="31.5">
      <c r="A17" s="164" t="s">
        <v>129</v>
      </c>
      <c r="B17" s="161" t="s">
        <v>130</v>
      </c>
      <c r="C17" s="51" t="s">
        <v>15</v>
      </c>
      <c r="D17" s="13">
        <v>0</v>
      </c>
      <c r="E17" s="13">
        <v>0</v>
      </c>
      <c r="F17" s="14">
        <v>0</v>
      </c>
      <c r="G17" s="14">
        <v>0</v>
      </c>
      <c r="H17" s="162"/>
      <c r="I17" s="162"/>
      <c r="J17" s="46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</row>
    <row r="18" spans="1:53" s="3" customFormat="1" ht="31.5">
      <c r="A18" s="165"/>
      <c r="B18" s="162"/>
      <c r="C18" s="51" t="s">
        <v>16</v>
      </c>
      <c r="D18" s="13">
        <v>0</v>
      </c>
      <c r="E18" s="13">
        <v>0</v>
      </c>
      <c r="F18" s="14">
        <v>0</v>
      </c>
      <c r="G18" s="14">
        <v>0</v>
      </c>
      <c r="H18" s="162"/>
      <c r="I18" s="162"/>
      <c r="J18" s="46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</row>
    <row r="19" spans="1:53" s="3" customFormat="1" ht="24" customHeight="1">
      <c r="A19" s="166"/>
      <c r="B19" s="163"/>
      <c r="C19" s="51" t="s">
        <v>12</v>
      </c>
      <c r="D19" s="13">
        <v>0</v>
      </c>
      <c r="E19" s="13">
        <v>0</v>
      </c>
      <c r="F19" s="14">
        <v>0</v>
      </c>
      <c r="G19" s="14">
        <v>0</v>
      </c>
      <c r="H19" s="162"/>
      <c r="I19" s="162"/>
      <c r="J19" s="46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</row>
    <row r="20" spans="1:53" s="3" customFormat="1" ht="64.5" customHeight="1">
      <c r="A20" s="92" t="s">
        <v>143</v>
      </c>
      <c r="B20" s="93" t="s">
        <v>153</v>
      </c>
      <c r="C20" s="62" t="s">
        <v>15</v>
      </c>
      <c r="D20" s="64">
        <f>E20+F20+G20</f>
        <v>3707.66</v>
      </c>
      <c r="E20" s="13">
        <v>2707.66</v>
      </c>
      <c r="F20" s="68">
        <v>1000</v>
      </c>
      <c r="G20" s="68">
        <v>0</v>
      </c>
      <c r="H20" s="162"/>
      <c r="I20" s="162"/>
      <c r="J20" s="77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</row>
    <row r="21" spans="1:53" s="3" customFormat="1" ht="70.5" customHeight="1">
      <c r="A21" s="142" t="s">
        <v>91</v>
      </c>
      <c r="B21" s="143"/>
      <c r="C21" s="143"/>
      <c r="D21" s="143"/>
      <c r="E21" s="143"/>
      <c r="F21" s="143"/>
      <c r="G21" s="143"/>
      <c r="H21" s="143"/>
      <c r="I21" s="144"/>
      <c r="J21" s="46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</row>
    <row r="22" spans="1:53" s="3" customFormat="1" ht="43.15" customHeight="1">
      <c r="A22" s="145" t="s">
        <v>92</v>
      </c>
      <c r="B22" s="145"/>
      <c r="C22" s="145"/>
      <c r="D22" s="145"/>
      <c r="E22" s="145"/>
      <c r="F22" s="145"/>
      <c r="G22" s="145"/>
      <c r="H22" s="145"/>
      <c r="I22" s="145"/>
      <c r="J22" s="4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</row>
    <row r="23" spans="1:53" s="3" customFormat="1" ht="39.75" customHeight="1">
      <c r="A23" s="158" t="s">
        <v>52</v>
      </c>
      <c r="B23" s="133" t="s">
        <v>93</v>
      </c>
      <c r="C23" s="28" t="s">
        <v>15</v>
      </c>
      <c r="D23" s="13">
        <v>952</v>
      </c>
      <c r="E23" s="41">
        <v>0</v>
      </c>
      <c r="F23" s="14">
        <v>952</v>
      </c>
      <c r="G23" s="39">
        <v>0</v>
      </c>
      <c r="H23" s="133" t="s">
        <v>17</v>
      </c>
      <c r="I23" s="133" t="s">
        <v>89</v>
      </c>
      <c r="J23" s="46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</row>
    <row r="24" spans="1:53" s="3" customFormat="1" ht="31.5">
      <c r="A24" s="158"/>
      <c r="B24" s="133"/>
      <c r="C24" s="28" t="s">
        <v>16</v>
      </c>
      <c r="D24" s="13">
        <v>12648.3</v>
      </c>
      <c r="E24" s="41">
        <v>0</v>
      </c>
      <c r="F24" s="14">
        <v>12648.3</v>
      </c>
      <c r="G24" s="39">
        <v>0</v>
      </c>
      <c r="H24" s="133"/>
      <c r="I24" s="133"/>
      <c r="J24" s="46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</row>
    <row r="25" spans="1:53" s="3" customFormat="1" ht="27.75" customHeight="1">
      <c r="A25" s="158"/>
      <c r="B25" s="133"/>
      <c r="C25" s="28" t="s">
        <v>12</v>
      </c>
      <c r="D25" s="13">
        <f>D23+D24</f>
        <v>13600.3</v>
      </c>
      <c r="E25" s="41">
        <v>0</v>
      </c>
      <c r="F25" s="14">
        <f>F23+F24</f>
        <v>13600.3</v>
      </c>
      <c r="G25" s="39">
        <v>0</v>
      </c>
      <c r="H25" s="133"/>
      <c r="I25" s="133"/>
      <c r="J25" s="46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</row>
    <row r="26" spans="1:53" s="3" customFormat="1" ht="48.75" customHeight="1">
      <c r="A26" s="142" t="s">
        <v>98</v>
      </c>
      <c r="B26" s="143"/>
      <c r="C26" s="143"/>
      <c r="D26" s="143"/>
      <c r="E26" s="143"/>
      <c r="F26" s="143"/>
      <c r="G26" s="143"/>
      <c r="H26" s="143"/>
      <c r="I26" s="144"/>
      <c r="J26" s="46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</row>
    <row r="27" spans="1:53" s="3" customFormat="1" ht="24.75" customHeight="1">
      <c r="A27" s="145" t="s">
        <v>100</v>
      </c>
      <c r="B27" s="145"/>
      <c r="C27" s="145"/>
      <c r="D27" s="145"/>
      <c r="E27" s="145"/>
      <c r="F27" s="145"/>
      <c r="G27" s="145"/>
      <c r="H27" s="145"/>
      <c r="I27" s="145"/>
      <c r="J27" s="46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</row>
    <row r="28" spans="1:53" s="3" customFormat="1" ht="32.45" customHeight="1">
      <c r="A28" s="158" t="s">
        <v>101</v>
      </c>
      <c r="B28" s="133" t="s">
        <v>99</v>
      </c>
      <c r="C28" s="37" t="s">
        <v>15</v>
      </c>
      <c r="D28" s="14">
        <f>SUM(E28:G28)</f>
        <v>221.13008</v>
      </c>
      <c r="E28" s="14">
        <v>109.53008</v>
      </c>
      <c r="F28" s="14">
        <v>111.6</v>
      </c>
      <c r="G28" s="40">
        <v>0</v>
      </c>
      <c r="H28" s="133" t="s">
        <v>17</v>
      </c>
      <c r="I28" s="133" t="s">
        <v>23</v>
      </c>
      <c r="J28" s="44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</row>
    <row r="29" spans="1:53" s="3" customFormat="1" ht="30.6" customHeight="1">
      <c r="A29" s="158"/>
      <c r="B29" s="133"/>
      <c r="C29" s="37" t="s">
        <v>16</v>
      </c>
      <c r="D29" s="14">
        <f aca="true" t="shared" si="0" ref="D29:D30">SUM(E29:G29)</f>
        <v>2388</v>
      </c>
      <c r="E29" s="14">
        <v>1259.3</v>
      </c>
      <c r="F29" s="14">
        <v>1128.7</v>
      </c>
      <c r="G29" s="40">
        <v>0</v>
      </c>
      <c r="H29" s="133"/>
      <c r="I29" s="133"/>
      <c r="J29" s="44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</row>
    <row r="30" spans="1:53" s="3" customFormat="1" ht="33.75" customHeight="1">
      <c r="A30" s="158"/>
      <c r="B30" s="133"/>
      <c r="C30" s="37" t="s">
        <v>12</v>
      </c>
      <c r="D30" s="14">
        <f t="shared" si="0"/>
        <v>2609.13008</v>
      </c>
      <c r="E30" s="14">
        <v>1368.83008</v>
      </c>
      <c r="F30" s="14">
        <v>1240.3</v>
      </c>
      <c r="G30" s="14">
        <v>0</v>
      </c>
      <c r="H30" s="133"/>
      <c r="I30" s="133"/>
      <c r="J30" s="6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</row>
    <row r="31" spans="1:53" s="3" customFormat="1" ht="30.75" customHeight="1">
      <c r="A31" s="146" t="s">
        <v>90</v>
      </c>
      <c r="B31" s="147"/>
      <c r="C31" s="127" t="s">
        <v>15</v>
      </c>
      <c r="D31" s="64">
        <f>E31+F31+G31</f>
        <v>6856.30911</v>
      </c>
      <c r="E31" s="64">
        <f>E10+E13+E16+E20+E25+E28</f>
        <v>2817.19008</v>
      </c>
      <c r="F31" s="64">
        <f>F20+F23+F28</f>
        <v>2063.6</v>
      </c>
      <c r="G31" s="64">
        <f>G8+G11+G14+G17+G20+G23+G28</f>
        <v>1975.5190300000002</v>
      </c>
      <c r="H31" s="152"/>
      <c r="I31" s="153"/>
      <c r="J31" s="46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</row>
    <row r="32" spans="1:53" s="3" customFormat="1" ht="30.75" customHeight="1">
      <c r="A32" s="148"/>
      <c r="B32" s="149"/>
      <c r="C32" s="127" t="s">
        <v>16</v>
      </c>
      <c r="D32" s="64">
        <f aca="true" t="shared" si="1" ref="D32">E32+F32+G32</f>
        <v>36812.435970000006</v>
      </c>
      <c r="E32" s="64">
        <f>E29+E24+E9</f>
        <v>1259.3</v>
      </c>
      <c r="F32" s="64">
        <f>F29+F24+F9</f>
        <v>13777</v>
      </c>
      <c r="G32" s="64">
        <f>G29+G24+G9+G12+G15</f>
        <v>21776.135970000003</v>
      </c>
      <c r="H32" s="154"/>
      <c r="I32" s="155"/>
      <c r="J32" s="46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s="3" customFormat="1" ht="15">
      <c r="A33" s="150"/>
      <c r="B33" s="151"/>
      <c r="C33" s="127" t="s">
        <v>12</v>
      </c>
      <c r="D33" s="64">
        <f>E33+F33+G33</f>
        <v>43668.74508000001</v>
      </c>
      <c r="E33" s="64">
        <f>E31+E32</f>
        <v>4076.4900799999996</v>
      </c>
      <c r="F33" s="64">
        <f>F31+F32</f>
        <v>15840.6</v>
      </c>
      <c r="G33" s="64">
        <f aca="true" t="shared" si="2" ref="G33">G31+G32</f>
        <v>23751.655000000002</v>
      </c>
      <c r="H33" s="156"/>
      <c r="I33" s="157"/>
      <c r="J33" s="46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s="27" customFormat="1" ht="27.75" customHeight="1">
      <c r="A34" s="139" t="s">
        <v>78</v>
      </c>
      <c r="B34" s="140"/>
      <c r="C34" s="140"/>
      <c r="D34" s="140"/>
      <c r="E34" s="140"/>
      <c r="F34" s="140"/>
      <c r="G34" s="140"/>
      <c r="H34" s="140"/>
      <c r="I34" s="141"/>
      <c r="J34" s="46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s="3" customFormat="1" ht="27.75" customHeight="1">
      <c r="A35" s="134" t="s">
        <v>55</v>
      </c>
      <c r="B35" s="135"/>
      <c r="C35" s="135"/>
      <c r="D35" s="135"/>
      <c r="E35" s="135"/>
      <c r="F35" s="135"/>
      <c r="G35" s="135"/>
      <c r="H35" s="135"/>
      <c r="I35" s="136"/>
      <c r="J35" s="46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s="3" customFormat="1" ht="47.25">
      <c r="A36" s="55">
        <v>1</v>
      </c>
      <c r="B36" s="54" t="s">
        <v>0</v>
      </c>
      <c r="C36" s="54" t="s">
        <v>15</v>
      </c>
      <c r="D36" s="13">
        <f>D37+D38+D39</f>
        <v>28894.9</v>
      </c>
      <c r="E36" s="64">
        <f>E37+E38+E39</f>
        <v>11734.9</v>
      </c>
      <c r="F36" s="13">
        <f>F37+F38+F39</f>
        <v>8080</v>
      </c>
      <c r="G36" s="13">
        <f>G37+G38+G39</f>
        <v>9080</v>
      </c>
      <c r="H36" s="54" t="s">
        <v>17</v>
      </c>
      <c r="I36" s="54" t="s">
        <v>19</v>
      </c>
      <c r="J36" s="46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  <row r="37" spans="1:10" ht="47.25">
      <c r="A37" s="52" t="s">
        <v>52</v>
      </c>
      <c r="B37" s="51" t="s">
        <v>1</v>
      </c>
      <c r="C37" s="51" t="s">
        <v>15</v>
      </c>
      <c r="D37" s="14">
        <f>SUM(E37:G37)</f>
        <v>26257</v>
      </c>
      <c r="E37" s="14">
        <f>8200+2000-103</f>
        <v>10097</v>
      </c>
      <c r="F37" s="14">
        <f>9080-2000</f>
        <v>7080</v>
      </c>
      <c r="G37" s="8">
        <f>10000-920</f>
        <v>9080</v>
      </c>
      <c r="H37" s="51" t="s">
        <v>17</v>
      </c>
      <c r="I37" s="51" t="s">
        <v>19</v>
      </c>
      <c r="J37" s="47"/>
    </row>
    <row r="38" spans="1:10" ht="47.25">
      <c r="A38" s="92" t="s">
        <v>53</v>
      </c>
      <c r="B38" s="93" t="s">
        <v>2</v>
      </c>
      <c r="C38" s="93" t="s">
        <v>15</v>
      </c>
      <c r="D38" s="68">
        <f aca="true" t="shared" si="3" ref="D38:D39">SUM(E38:G38)</f>
        <v>2564.9</v>
      </c>
      <c r="E38" s="68">
        <f>500+100+14.9+600+200+150</f>
        <v>1564.9</v>
      </c>
      <c r="F38" s="68">
        <v>1000</v>
      </c>
      <c r="G38" s="120">
        <v>0</v>
      </c>
      <c r="H38" s="93" t="s">
        <v>17</v>
      </c>
      <c r="I38" s="93" t="s">
        <v>19</v>
      </c>
      <c r="J38" s="119"/>
    </row>
    <row r="39" spans="1:9" ht="47.25">
      <c r="A39" s="52" t="s">
        <v>54</v>
      </c>
      <c r="B39" s="15" t="s">
        <v>97</v>
      </c>
      <c r="C39" s="51" t="s">
        <v>15</v>
      </c>
      <c r="D39" s="14">
        <f t="shared" si="3"/>
        <v>73</v>
      </c>
      <c r="E39" s="14">
        <v>73</v>
      </c>
      <c r="F39" s="14">
        <v>0</v>
      </c>
      <c r="G39" s="8">
        <v>0</v>
      </c>
      <c r="H39" s="51" t="s">
        <v>17</v>
      </c>
      <c r="I39" s="51" t="s">
        <v>19</v>
      </c>
    </row>
    <row r="40" spans="1:53" s="3" customFormat="1" ht="78.75">
      <c r="A40" s="55" t="s">
        <v>50</v>
      </c>
      <c r="B40" s="56" t="s">
        <v>3</v>
      </c>
      <c r="C40" s="56" t="s">
        <v>15</v>
      </c>
      <c r="D40" s="25">
        <f>E40+F40+G40</f>
        <v>48601.9</v>
      </c>
      <c r="E40" s="121">
        <f>E41+E42+E44+E47+E43+E45+E46+E48+E50+E49</f>
        <v>2373.4</v>
      </c>
      <c r="F40" s="25">
        <f>F41+F42+F44+F47+F43+F45+F46+F48+F50</f>
        <v>46228.5</v>
      </c>
      <c r="G40" s="25">
        <f>G41+G42+G44+G47+G43+G45</f>
        <v>0</v>
      </c>
      <c r="H40" s="56" t="s">
        <v>17</v>
      </c>
      <c r="I40" s="56" t="s">
        <v>20</v>
      </c>
      <c r="J40" s="77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</row>
    <row r="41" spans="1:10" s="29" customFormat="1" ht="47.25">
      <c r="A41" s="33" t="s">
        <v>62</v>
      </c>
      <c r="B41" s="15" t="s">
        <v>4</v>
      </c>
      <c r="C41" s="15" t="s">
        <v>15</v>
      </c>
      <c r="D41" s="41">
        <f aca="true" t="shared" si="4" ref="D41:D49">E41+F41+G41</f>
        <v>40</v>
      </c>
      <c r="E41" s="41">
        <v>40</v>
      </c>
      <c r="F41" s="41">
        <v>0</v>
      </c>
      <c r="G41" s="41">
        <v>0</v>
      </c>
      <c r="H41" s="15" t="s">
        <v>17</v>
      </c>
      <c r="I41" s="15" t="s">
        <v>4</v>
      </c>
      <c r="J41" s="44"/>
    </row>
    <row r="42" spans="1:10" s="29" customFormat="1" ht="47.25">
      <c r="A42" s="33" t="s">
        <v>63</v>
      </c>
      <c r="B42" s="15" t="s">
        <v>5</v>
      </c>
      <c r="C42" s="15" t="s">
        <v>15</v>
      </c>
      <c r="D42" s="41">
        <f t="shared" si="4"/>
        <v>24.1</v>
      </c>
      <c r="E42" s="41">
        <f>50-25.9</f>
        <v>24.1</v>
      </c>
      <c r="F42" s="41">
        <v>0</v>
      </c>
      <c r="G42" s="41">
        <v>0</v>
      </c>
      <c r="H42" s="15" t="s">
        <v>17</v>
      </c>
      <c r="I42" s="15" t="s">
        <v>21</v>
      </c>
      <c r="J42" s="71"/>
    </row>
    <row r="43" spans="1:10" s="29" customFormat="1" ht="47.25">
      <c r="A43" s="33" t="s">
        <v>115</v>
      </c>
      <c r="B43" s="15" t="s">
        <v>114</v>
      </c>
      <c r="C43" s="15" t="s">
        <v>15</v>
      </c>
      <c r="D43" s="41">
        <f t="shared" si="4"/>
        <v>0</v>
      </c>
      <c r="E43" s="41">
        <f>1000-1000</f>
        <v>0</v>
      </c>
      <c r="F43" s="41">
        <v>0</v>
      </c>
      <c r="G43" s="41">
        <v>0</v>
      </c>
      <c r="H43" s="15" t="s">
        <v>17</v>
      </c>
      <c r="I43" s="15" t="s">
        <v>21</v>
      </c>
      <c r="J43" s="44"/>
    </row>
    <row r="44" spans="1:10" s="29" customFormat="1" ht="47.25">
      <c r="A44" s="33" t="s">
        <v>64</v>
      </c>
      <c r="B44" s="15" t="s">
        <v>46</v>
      </c>
      <c r="C44" s="15" t="s">
        <v>15</v>
      </c>
      <c r="D44" s="41">
        <f t="shared" si="4"/>
        <v>635</v>
      </c>
      <c r="E44" s="41">
        <f>260+400-25</f>
        <v>635</v>
      </c>
      <c r="F44" s="41">
        <v>0</v>
      </c>
      <c r="G44" s="41">
        <v>0</v>
      </c>
      <c r="H44" s="15" t="s">
        <v>111</v>
      </c>
      <c r="I44" s="15" t="s">
        <v>40</v>
      </c>
      <c r="J44" s="78"/>
    </row>
    <row r="45" spans="1:10" s="29" customFormat="1" ht="47.25">
      <c r="A45" s="33" t="s">
        <v>116</v>
      </c>
      <c r="B45" s="15" t="s">
        <v>117</v>
      </c>
      <c r="C45" s="15" t="s">
        <v>15</v>
      </c>
      <c r="D45" s="41">
        <f t="shared" si="4"/>
        <v>0</v>
      </c>
      <c r="E45" s="41">
        <f>1000-850-100-50</f>
        <v>0</v>
      </c>
      <c r="F45" s="41">
        <v>0</v>
      </c>
      <c r="G45" s="41">
        <v>0</v>
      </c>
      <c r="H45" s="15" t="s">
        <v>17</v>
      </c>
      <c r="I45" s="15" t="s">
        <v>40</v>
      </c>
      <c r="J45" s="44"/>
    </row>
    <row r="46" spans="1:10" s="29" customFormat="1" ht="47.25">
      <c r="A46" s="33" t="s">
        <v>118</v>
      </c>
      <c r="B46" s="15" t="s">
        <v>142</v>
      </c>
      <c r="C46" s="15" t="s">
        <v>15</v>
      </c>
      <c r="D46" s="41">
        <f t="shared" si="4"/>
        <v>200</v>
      </c>
      <c r="E46" s="41">
        <f>150+50</f>
        <v>200</v>
      </c>
      <c r="F46" s="41">
        <v>0</v>
      </c>
      <c r="G46" s="41">
        <v>0</v>
      </c>
      <c r="H46" s="15" t="s">
        <v>17</v>
      </c>
      <c r="I46" s="15" t="s">
        <v>40</v>
      </c>
      <c r="J46" s="44"/>
    </row>
    <row r="47" spans="1:11" s="29" customFormat="1" ht="47.25">
      <c r="A47" s="33" t="s">
        <v>132</v>
      </c>
      <c r="B47" s="15" t="s">
        <v>145</v>
      </c>
      <c r="C47" s="15" t="s">
        <v>15</v>
      </c>
      <c r="D47" s="41">
        <f t="shared" si="4"/>
        <v>4000</v>
      </c>
      <c r="E47" s="42">
        <v>0</v>
      </c>
      <c r="F47" s="42">
        <v>4000</v>
      </c>
      <c r="G47" s="42">
        <v>0</v>
      </c>
      <c r="H47" s="15" t="s">
        <v>17</v>
      </c>
      <c r="I47" s="15" t="s">
        <v>21</v>
      </c>
      <c r="J47" s="79"/>
      <c r="K47" s="102"/>
    </row>
    <row r="48" spans="1:11" s="99" customFormat="1" ht="49.5" customHeight="1">
      <c r="A48" s="33" t="s">
        <v>144</v>
      </c>
      <c r="B48" s="15" t="s">
        <v>165</v>
      </c>
      <c r="C48" s="15" t="s">
        <v>15</v>
      </c>
      <c r="D48" s="41">
        <f t="shared" si="4"/>
        <v>593.7</v>
      </c>
      <c r="E48" s="42">
        <v>593.7</v>
      </c>
      <c r="F48" s="42">
        <v>0</v>
      </c>
      <c r="G48" s="42">
        <v>0</v>
      </c>
      <c r="H48" s="15" t="s">
        <v>17</v>
      </c>
      <c r="I48" s="15" t="s">
        <v>40</v>
      </c>
      <c r="J48" s="98"/>
      <c r="K48" s="103"/>
    </row>
    <row r="49" spans="1:11" s="99" customFormat="1" ht="67.5" customHeight="1">
      <c r="A49" s="115" t="s">
        <v>172</v>
      </c>
      <c r="B49" s="91" t="s">
        <v>174</v>
      </c>
      <c r="C49" s="91" t="s">
        <v>15</v>
      </c>
      <c r="D49" s="67">
        <f t="shared" si="4"/>
        <v>78</v>
      </c>
      <c r="E49" s="116">
        <v>78</v>
      </c>
      <c r="F49" s="116">
        <v>0</v>
      </c>
      <c r="G49" s="116">
        <v>0</v>
      </c>
      <c r="H49" s="91" t="s">
        <v>17</v>
      </c>
      <c r="I49" s="91" t="s">
        <v>40</v>
      </c>
      <c r="J49" s="113"/>
      <c r="K49" s="103"/>
    </row>
    <row r="50" spans="1:11" s="29" customFormat="1" ht="56.45" customHeight="1">
      <c r="A50" s="33" t="s">
        <v>173</v>
      </c>
      <c r="B50" s="26" t="s">
        <v>65</v>
      </c>
      <c r="C50" s="15" t="s">
        <v>15</v>
      </c>
      <c r="D50" s="41">
        <f>E50+F50+G50</f>
        <v>43031.1</v>
      </c>
      <c r="E50" s="130">
        <f>5000-78-455-431.9-76.7-40-12-150-48-265.8-2640</f>
        <v>802.5999999999999</v>
      </c>
      <c r="F50" s="40">
        <f>42228.5</f>
        <v>42228.5</v>
      </c>
      <c r="G50" s="42">
        <v>0</v>
      </c>
      <c r="H50" s="15" t="s">
        <v>17</v>
      </c>
      <c r="I50" s="15" t="s">
        <v>21</v>
      </c>
      <c r="J50" s="79"/>
      <c r="K50" s="102"/>
    </row>
    <row r="51" spans="1:10" s="31" customFormat="1" ht="31.5">
      <c r="A51" s="137" t="s">
        <v>51</v>
      </c>
      <c r="B51" s="138" t="s">
        <v>149</v>
      </c>
      <c r="C51" s="56" t="s">
        <v>15</v>
      </c>
      <c r="D51" s="25">
        <f>E51+F51+G51</f>
        <v>368.2</v>
      </c>
      <c r="E51" s="25">
        <f>E54+E57+E60</f>
        <v>368.2</v>
      </c>
      <c r="F51" s="25">
        <f>F54+F57+F60</f>
        <v>0</v>
      </c>
      <c r="G51" s="25">
        <v>0</v>
      </c>
      <c r="H51" s="138" t="s">
        <v>17</v>
      </c>
      <c r="I51" s="138" t="s">
        <v>22</v>
      </c>
      <c r="J51" s="46"/>
    </row>
    <row r="52" spans="1:10" s="31" customFormat="1" ht="31.5">
      <c r="A52" s="137"/>
      <c r="B52" s="138"/>
      <c r="C52" s="56" t="s">
        <v>16</v>
      </c>
      <c r="D52" s="25">
        <f aca="true" t="shared" si="5" ref="D52:D53">E52+F52+G52</f>
        <v>6995</v>
      </c>
      <c r="E52" s="25">
        <f>E55+E58+E61</f>
        <v>6995</v>
      </c>
      <c r="F52" s="25">
        <v>0</v>
      </c>
      <c r="G52" s="25">
        <v>0</v>
      </c>
      <c r="H52" s="138"/>
      <c r="I52" s="167"/>
      <c r="J52" s="46"/>
    </row>
    <row r="53" spans="1:10" s="31" customFormat="1" ht="15">
      <c r="A53" s="137"/>
      <c r="B53" s="138"/>
      <c r="C53" s="56" t="s">
        <v>12</v>
      </c>
      <c r="D53" s="25">
        <f t="shared" si="5"/>
        <v>7363.2</v>
      </c>
      <c r="E53" s="25">
        <f>E51+E52</f>
        <v>7363.2</v>
      </c>
      <c r="F53" s="25">
        <f aca="true" t="shared" si="6" ref="F53">F51+F52</f>
        <v>0</v>
      </c>
      <c r="G53" s="25">
        <v>0</v>
      </c>
      <c r="H53" s="138"/>
      <c r="I53" s="167"/>
      <c r="J53" s="46"/>
    </row>
    <row r="54" spans="1:10" s="29" customFormat="1" ht="31.15" customHeight="1" hidden="1">
      <c r="A54" s="192" t="s">
        <v>66</v>
      </c>
      <c r="B54" s="161" t="s">
        <v>122</v>
      </c>
      <c r="C54" s="51" t="s">
        <v>15</v>
      </c>
      <c r="D54" s="14">
        <f>E54+F54+G54</f>
        <v>0</v>
      </c>
      <c r="E54" s="14">
        <v>0</v>
      </c>
      <c r="F54" s="14">
        <v>0</v>
      </c>
      <c r="G54" s="14">
        <v>0</v>
      </c>
      <c r="H54" s="161" t="s">
        <v>17</v>
      </c>
      <c r="I54" s="161" t="s">
        <v>22</v>
      </c>
      <c r="J54" s="44"/>
    </row>
    <row r="55" spans="1:10" s="29" customFormat="1" ht="31.5" hidden="1">
      <c r="A55" s="193"/>
      <c r="B55" s="162"/>
      <c r="C55" s="51" t="s">
        <v>16</v>
      </c>
      <c r="D55" s="14">
        <f aca="true" t="shared" si="7" ref="D55:D62">E55+F55+G55</f>
        <v>0</v>
      </c>
      <c r="E55" s="14">
        <v>0</v>
      </c>
      <c r="F55" s="14">
        <v>0</v>
      </c>
      <c r="G55" s="14">
        <v>0</v>
      </c>
      <c r="H55" s="162"/>
      <c r="I55" s="162"/>
      <c r="J55" s="44"/>
    </row>
    <row r="56" spans="1:10" s="29" customFormat="1" ht="15" hidden="1">
      <c r="A56" s="194"/>
      <c r="B56" s="163"/>
      <c r="C56" s="51" t="s">
        <v>12</v>
      </c>
      <c r="D56" s="14">
        <f t="shared" si="7"/>
        <v>0</v>
      </c>
      <c r="E56" s="14">
        <v>0</v>
      </c>
      <c r="F56" s="14">
        <v>0</v>
      </c>
      <c r="G56" s="14">
        <v>0</v>
      </c>
      <c r="H56" s="163"/>
      <c r="I56" s="163"/>
      <c r="J56" s="44"/>
    </row>
    <row r="57" spans="1:10" s="29" customFormat="1" ht="31.5">
      <c r="A57" s="192" t="s">
        <v>67</v>
      </c>
      <c r="B57" s="161" t="s">
        <v>112</v>
      </c>
      <c r="C57" s="51" t="s">
        <v>15</v>
      </c>
      <c r="D57" s="14">
        <f t="shared" si="7"/>
        <v>263.2</v>
      </c>
      <c r="E57" s="68">
        <f>250+13.2</f>
        <v>263.2</v>
      </c>
      <c r="F57" s="14">
        <v>0</v>
      </c>
      <c r="G57" s="14">
        <v>0</v>
      </c>
      <c r="H57" s="161" t="s">
        <v>17</v>
      </c>
      <c r="I57" s="161" t="s">
        <v>22</v>
      </c>
      <c r="J57" s="44"/>
    </row>
    <row r="58" spans="1:10" s="29" customFormat="1" ht="31.5">
      <c r="A58" s="193"/>
      <c r="B58" s="162"/>
      <c r="C58" s="51" t="s">
        <v>16</v>
      </c>
      <c r="D58" s="14">
        <f t="shared" si="7"/>
        <v>5000</v>
      </c>
      <c r="E58" s="14">
        <v>5000</v>
      </c>
      <c r="F58" s="14">
        <v>0</v>
      </c>
      <c r="G58" s="14">
        <v>0</v>
      </c>
      <c r="H58" s="162"/>
      <c r="I58" s="162"/>
      <c r="J58" s="46"/>
    </row>
    <row r="59" spans="1:9" ht="15">
      <c r="A59" s="194"/>
      <c r="B59" s="163"/>
      <c r="C59" s="51" t="s">
        <v>12</v>
      </c>
      <c r="D59" s="14">
        <f t="shared" si="7"/>
        <v>5263.2</v>
      </c>
      <c r="E59" s="14">
        <f>E57+E58</f>
        <v>5263.2</v>
      </c>
      <c r="F59" s="14">
        <f aca="true" t="shared" si="8" ref="F59:G59">F57+F58</f>
        <v>0</v>
      </c>
      <c r="G59" s="14">
        <f t="shared" si="8"/>
        <v>0</v>
      </c>
      <c r="H59" s="163"/>
      <c r="I59" s="163"/>
    </row>
    <row r="60" spans="1:9" ht="31.5">
      <c r="A60" s="192" t="s">
        <v>107</v>
      </c>
      <c r="B60" s="161" t="s">
        <v>106</v>
      </c>
      <c r="C60" s="51" t="s">
        <v>15</v>
      </c>
      <c r="D60" s="14">
        <f t="shared" si="7"/>
        <v>105</v>
      </c>
      <c r="E60" s="68">
        <v>105</v>
      </c>
      <c r="F60" s="14">
        <v>0</v>
      </c>
      <c r="G60" s="14">
        <v>0</v>
      </c>
      <c r="H60" s="161" t="s">
        <v>17</v>
      </c>
      <c r="I60" s="161" t="s">
        <v>22</v>
      </c>
    </row>
    <row r="61" spans="1:53" s="3" customFormat="1" ht="31.5">
      <c r="A61" s="193"/>
      <c r="B61" s="162"/>
      <c r="C61" s="51" t="s">
        <v>16</v>
      </c>
      <c r="D61" s="14">
        <f t="shared" si="7"/>
        <v>1995</v>
      </c>
      <c r="E61" s="14">
        <v>1995</v>
      </c>
      <c r="F61" s="14">
        <v>0</v>
      </c>
      <c r="G61" s="14">
        <v>0</v>
      </c>
      <c r="H61" s="162"/>
      <c r="I61" s="162"/>
      <c r="J61" s="46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</row>
    <row r="62" spans="1:9" ht="15">
      <c r="A62" s="194"/>
      <c r="B62" s="163"/>
      <c r="C62" s="51" t="s">
        <v>12</v>
      </c>
      <c r="D62" s="14">
        <f t="shared" si="7"/>
        <v>2100</v>
      </c>
      <c r="E62" s="14">
        <f>E61+E60</f>
        <v>2100</v>
      </c>
      <c r="F62" s="14">
        <f aca="true" t="shared" si="9" ref="F62:G62">F61+F60</f>
        <v>0</v>
      </c>
      <c r="G62" s="14">
        <f t="shared" si="9"/>
        <v>0</v>
      </c>
      <c r="H62" s="163"/>
      <c r="I62" s="163"/>
    </row>
    <row r="63" spans="1:9" ht="63.75" customHeight="1">
      <c r="A63" s="53" t="s">
        <v>58</v>
      </c>
      <c r="B63" s="54" t="s">
        <v>6</v>
      </c>
      <c r="C63" s="54" t="s">
        <v>15</v>
      </c>
      <c r="D63" s="13">
        <f>E63+F63+G63</f>
        <v>735</v>
      </c>
      <c r="E63" s="13">
        <f>E64</f>
        <v>735</v>
      </c>
      <c r="F63" s="13">
        <f>F64</f>
        <v>0</v>
      </c>
      <c r="G63" s="13">
        <f aca="true" t="shared" si="10" ref="G63">G64</f>
        <v>0</v>
      </c>
      <c r="H63" s="54" t="s">
        <v>17</v>
      </c>
      <c r="I63" s="54" t="s">
        <v>22</v>
      </c>
    </row>
    <row r="64" spans="1:10" ht="47.25">
      <c r="A64" s="52" t="s">
        <v>68</v>
      </c>
      <c r="B64" s="51" t="s">
        <v>7</v>
      </c>
      <c r="C64" s="51" t="s">
        <v>15</v>
      </c>
      <c r="D64" s="14">
        <f>E64+F64+G64</f>
        <v>735</v>
      </c>
      <c r="E64" s="68">
        <f>280+455</f>
        <v>735</v>
      </c>
      <c r="F64" s="14">
        <v>0</v>
      </c>
      <c r="G64" s="14">
        <v>0</v>
      </c>
      <c r="H64" s="51" t="s">
        <v>17</v>
      </c>
      <c r="I64" s="51" t="s">
        <v>22</v>
      </c>
      <c r="J64" s="114"/>
    </row>
    <row r="65" spans="1:53" s="3" customFormat="1" ht="63">
      <c r="A65" s="53" t="s">
        <v>59</v>
      </c>
      <c r="B65" s="54" t="s">
        <v>71</v>
      </c>
      <c r="C65" s="54" t="s">
        <v>15</v>
      </c>
      <c r="D65" s="13">
        <f>SUM(E65:G65)</f>
        <v>0</v>
      </c>
      <c r="E65" s="13">
        <f>E66</f>
        <v>0</v>
      </c>
      <c r="F65" s="13">
        <f aca="true" t="shared" si="11" ref="F65:G65">F66</f>
        <v>0</v>
      </c>
      <c r="G65" s="13">
        <f t="shared" si="11"/>
        <v>0</v>
      </c>
      <c r="H65" s="76" t="s">
        <v>113</v>
      </c>
      <c r="I65" s="76" t="s">
        <v>22</v>
      </c>
      <c r="J65" s="46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</row>
    <row r="66" spans="1:53" s="3" customFormat="1" ht="78.75">
      <c r="A66" s="52" t="s">
        <v>79</v>
      </c>
      <c r="B66" s="51" t="s">
        <v>44</v>
      </c>
      <c r="C66" s="51" t="s">
        <v>15</v>
      </c>
      <c r="D66" s="68">
        <f>SUM(E66:G66)</f>
        <v>0</v>
      </c>
      <c r="E66" s="14">
        <v>0</v>
      </c>
      <c r="F66" s="14">
        <v>0</v>
      </c>
      <c r="G66" s="14">
        <v>0</v>
      </c>
      <c r="H66" s="51" t="s">
        <v>113</v>
      </c>
      <c r="I66" s="51" t="s">
        <v>22</v>
      </c>
      <c r="J66" s="46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</row>
    <row r="67" spans="1:53" s="3" customFormat="1" ht="60" customHeight="1">
      <c r="A67" s="201" t="s">
        <v>60</v>
      </c>
      <c r="B67" s="145" t="s">
        <v>177</v>
      </c>
      <c r="C67" s="70" t="s">
        <v>15</v>
      </c>
      <c r="D67" s="64">
        <f>E67+F67+G67</f>
        <v>348.78</v>
      </c>
      <c r="E67" s="64">
        <f>274+74.78</f>
        <v>348.78</v>
      </c>
      <c r="F67" s="64">
        <v>0</v>
      </c>
      <c r="G67" s="64">
        <v>0</v>
      </c>
      <c r="H67" s="145" t="s">
        <v>18</v>
      </c>
      <c r="I67" s="145" t="s">
        <v>23</v>
      </c>
      <c r="J67" s="46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</row>
    <row r="68" spans="1:53" s="3" customFormat="1" ht="42.75" customHeight="1">
      <c r="A68" s="201"/>
      <c r="B68" s="145"/>
      <c r="C68" s="70" t="s">
        <v>16</v>
      </c>
      <c r="D68" s="64">
        <f>E68+F68+G68</f>
        <v>3151.2</v>
      </c>
      <c r="E68" s="64">
        <v>3151.2</v>
      </c>
      <c r="F68" s="64">
        <v>0</v>
      </c>
      <c r="G68" s="64">
        <v>0</v>
      </c>
      <c r="H68" s="145"/>
      <c r="I68" s="145"/>
      <c r="J68" s="46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</row>
    <row r="69" spans="1:53" s="3" customFormat="1" ht="87.75" customHeight="1">
      <c r="A69" s="201"/>
      <c r="B69" s="145"/>
      <c r="C69" s="70" t="s">
        <v>12</v>
      </c>
      <c r="D69" s="64">
        <f>E69+F69+G69</f>
        <v>3499.9799999999996</v>
      </c>
      <c r="E69" s="64">
        <f>E67+E68</f>
        <v>3499.9799999999996</v>
      </c>
      <c r="F69" s="64">
        <v>0</v>
      </c>
      <c r="G69" s="64">
        <v>0</v>
      </c>
      <c r="H69" s="145"/>
      <c r="I69" s="145"/>
      <c r="J69" s="46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</row>
    <row r="70" spans="1:10" s="108" customFormat="1" ht="94.5">
      <c r="A70" s="118" t="s">
        <v>121</v>
      </c>
      <c r="B70" s="70" t="s">
        <v>169</v>
      </c>
      <c r="C70" s="70" t="s">
        <v>15</v>
      </c>
      <c r="D70" s="64">
        <v>13500</v>
      </c>
      <c r="E70" s="64">
        <f>12100.1</f>
        <v>12100.1</v>
      </c>
      <c r="F70" s="64">
        <v>0</v>
      </c>
      <c r="G70" s="64">
        <v>0</v>
      </c>
      <c r="H70" s="70" t="s">
        <v>171</v>
      </c>
      <c r="I70" s="70" t="s">
        <v>23</v>
      </c>
      <c r="J70" s="107"/>
    </row>
    <row r="71" spans="1:53" s="3" customFormat="1" ht="94.5">
      <c r="A71" s="112" t="s">
        <v>170</v>
      </c>
      <c r="B71" s="111" t="s">
        <v>95</v>
      </c>
      <c r="C71" s="111" t="s">
        <v>15</v>
      </c>
      <c r="D71" s="13">
        <f>E71+F71+G71</f>
        <v>136205.5</v>
      </c>
      <c r="E71" s="13">
        <v>44452.3</v>
      </c>
      <c r="F71" s="13">
        <v>46206.1</v>
      </c>
      <c r="G71" s="13">
        <v>45547.1</v>
      </c>
      <c r="H71" s="111" t="s">
        <v>171</v>
      </c>
      <c r="I71" s="111" t="s">
        <v>23</v>
      </c>
      <c r="J71" s="44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</row>
    <row r="72" spans="1:53" s="3" customFormat="1" ht="31.5">
      <c r="A72" s="195" t="s">
        <v>80</v>
      </c>
      <c r="B72" s="196"/>
      <c r="C72" s="127" t="s">
        <v>15</v>
      </c>
      <c r="D72" s="64">
        <f>E72+F72+G72</f>
        <v>227254.38000000003</v>
      </c>
      <c r="E72" s="64">
        <f>E71+E67+E65+E63+E51+E40+E36+E70</f>
        <v>72112.68000000001</v>
      </c>
      <c r="F72" s="64">
        <f>F71+F67+F65+F63+F51+F40+F36</f>
        <v>100514.6</v>
      </c>
      <c r="G72" s="64">
        <f>G71+G67+G65+G63+G51+G40+G36</f>
        <v>54627.1</v>
      </c>
      <c r="H72" s="174"/>
      <c r="I72" s="174"/>
      <c r="J72" s="46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</row>
    <row r="73" spans="1:53" s="3" customFormat="1" ht="31.5">
      <c r="A73" s="197"/>
      <c r="B73" s="198"/>
      <c r="C73" s="127" t="s">
        <v>16</v>
      </c>
      <c r="D73" s="64">
        <f aca="true" t="shared" si="12" ref="D73:D74">E73+F73+G73</f>
        <v>10146.2</v>
      </c>
      <c r="E73" s="64">
        <f>E68+E52</f>
        <v>10146.2</v>
      </c>
      <c r="F73" s="64">
        <f>F68+F52</f>
        <v>0</v>
      </c>
      <c r="G73" s="64">
        <f>G68+G52</f>
        <v>0</v>
      </c>
      <c r="H73" s="175"/>
      <c r="I73" s="175"/>
      <c r="J73" s="46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</row>
    <row r="74" spans="1:53" s="3" customFormat="1" ht="29.25" customHeight="1">
      <c r="A74" s="199"/>
      <c r="B74" s="200"/>
      <c r="C74" s="127" t="s">
        <v>12</v>
      </c>
      <c r="D74" s="64">
        <f t="shared" si="12"/>
        <v>237400.58000000002</v>
      </c>
      <c r="E74" s="64">
        <f>E72+E73</f>
        <v>82258.88</v>
      </c>
      <c r="F74" s="64">
        <f>F72+F73</f>
        <v>100514.6</v>
      </c>
      <c r="G74" s="64">
        <f aca="true" t="shared" si="13" ref="G74">G72+G73</f>
        <v>54627.1</v>
      </c>
      <c r="H74" s="176"/>
      <c r="I74" s="176"/>
      <c r="J74" s="46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</row>
    <row r="75" spans="1:53" s="4" customFormat="1" ht="29.25" customHeight="1">
      <c r="A75" s="178" t="s">
        <v>56</v>
      </c>
      <c r="B75" s="178"/>
      <c r="C75" s="178"/>
      <c r="D75" s="178"/>
      <c r="E75" s="178"/>
      <c r="F75" s="178"/>
      <c r="G75" s="178"/>
      <c r="H75" s="178"/>
      <c r="I75" s="178"/>
      <c r="J75" s="4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</row>
    <row r="76" spans="1:53" s="18" customFormat="1" ht="63">
      <c r="A76" s="53" t="s">
        <v>49</v>
      </c>
      <c r="B76" s="54" t="s">
        <v>26</v>
      </c>
      <c r="C76" s="54" t="s">
        <v>15</v>
      </c>
      <c r="D76" s="13">
        <f aca="true" t="shared" si="14" ref="D76:D86">E76+F76+G76</f>
        <v>13331.81369</v>
      </c>
      <c r="E76" s="64">
        <f>E77+E78+E79+E80+E81+E82+E83+E84+E85+E86</f>
        <v>7384.702000000001</v>
      </c>
      <c r="F76" s="25">
        <f>F77+F79+F80+F81+F78+F82+F83+F84+F85+F86</f>
        <v>3423.6</v>
      </c>
      <c r="G76" s="25">
        <f>G77+G79+G80+G81</f>
        <v>2523.51169</v>
      </c>
      <c r="H76" s="54" t="s">
        <v>17</v>
      </c>
      <c r="I76" s="54" t="s">
        <v>30</v>
      </c>
      <c r="J76" s="49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</row>
    <row r="77" spans="1:53" s="4" customFormat="1" ht="94.5">
      <c r="A77" s="69" t="s">
        <v>52</v>
      </c>
      <c r="B77" s="104" t="s">
        <v>47</v>
      </c>
      <c r="C77" s="104" t="s">
        <v>15</v>
      </c>
      <c r="D77" s="14">
        <f t="shared" si="14"/>
        <v>4887.11169</v>
      </c>
      <c r="E77" s="14">
        <v>700</v>
      </c>
      <c r="F77" s="14">
        <f>2543.6</f>
        <v>2543.6</v>
      </c>
      <c r="G77" s="14">
        <f>2543.6-975.58831+75.5</f>
        <v>1643.5116899999998</v>
      </c>
      <c r="H77" s="104" t="s">
        <v>17</v>
      </c>
      <c r="I77" s="104" t="s">
        <v>31</v>
      </c>
      <c r="J77" s="48"/>
      <c r="K77" s="10"/>
      <c r="L77" s="9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1:10" s="95" customFormat="1" ht="63">
      <c r="A78" s="105" t="s">
        <v>53</v>
      </c>
      <c r="B78" s="104" t="s">
        <v>154</v>
      </c>
      <c r="C78" s="104" t="s">
        <v>15</v>
      </c>
      <c r="D78" s="14">
        <f>E78</f>
        <v>100</v>
      </c>
      <c r="E78" s="14">
        <v>100</v>
      </c>
      <c r="F78" s="14">
        <v>0</v>
      </c>
      <c r="G78" s="14">
        <v>0</v>
      </c>
      <c r="H78" s="104" t="s">
        <v>17</v>
      </c>
      <c r="I78" s="104" t="s">
        <v>31</v>
      </c>
      <c r="J78" s="94"/>
    </row>
    <row r="79" spans="1:53" s="4" customFormat="1" ht="47.25">
      <c r="A79" s="105" t="s">
        <v>54</v>
      </c>
      <c r="B79" s="104" t="s">
        <v>109</v>
      </c>
      <c r="C79" s="104" t="s">
        <v>15</v>
      </c>
      <c r="D79" s="41">
        <f t="shared" si="14"/>
        <v>400</v>
      </c>
      <c r="E79" s="14">
        <v>0</v>
      </c>
      <c r="F79" s="14">
        <v>200</v>
      </c>
      <c r="G79" s="14">
        <v>200</v>
      </c>
      <c r="H79" s="104" t="s">
        <v>17</v>
      </c>
      <c r="I79" s="104" t="s">
        <v>31</v>
      </c>
      <c r="J79" s="4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  <row r="80" spans="1:53" s="4" customFormat="1" ht="47.25">
      <c r="A80" s="105" t="s">
        <v>129</v>
      </c>
      <c r="B80" s="104" t="s">
        <v>24</v>
      </c>
      <c r="C80" s="104" t="s">
        <v>15</v>
      </c>
      <c r="D80" s="41">
        <f t="shared" si="14"/>
        <v>500</v>
      </c>
      <c r="E80" s="14">
        <v>0</v>
      </c>
      <c r="F80" s="14">
        <v>250</v>
      </c>
      <c r="G80" s="14">
        <v>250</v>
      </c>
      <c r="H80" s="104" t="s">
        <v>17</v>
      </c>
      <c r="I80" s="104" t="s">
        <v>31</v>
      </c>
      <c r="J80" s="48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spans="1:53" s="4" customFormat="1" ht="47.25">
      <c r="A81" s="105" t="s">
        <v>143</v>
      </c>
      <c r="B81" s="104" t="s">
        <v>25</v>
      </c>
      <c r="C81" s="104" t="s">
        <v>15</v>
      </c>
      <c r="D81" s="41">
        <f t="shared" si="14"/>
        <v>860</v>
      </c>
      <c r="E81" s="14">
        <f>0</f>
        <v>0</v>
      </c>
      <c r="F81" s="14">
        <v>430</v>
      </c>
      <c r="G81" s="14">
        <v>430</v>
      </c>
      <c r="H81" s="104" t="s">
        <v>17</v>
      </c>
      <c r="I81" s="104" t="s">
        <v>31</v>
      </c>
      <c r="J81" s="48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1:10" s="95" customFormat="1" ht="99" customHeight="1">
      <c r="A82" s="110" t="s">
        <v>155</v>
      </c>
      <c r="B82" s="109" t="s">
        <v>159</v>
      </c>
      <c r="C82" s="109" t="s">
        <v>15</v>
      </c>
      <c r="D82" s="41">
        <f t="shared" si="14"/>
        <v>3114.944</v>
      </c>
      <c r="E82" s="14">
        <f>2509.944+605</f>
        <v>3114.944</v>
      </c>
      <c r="F82" s="14">
        <v>0</v>
      </c>
      <c r="G82" s="14">
        <v>0</v>
      </c>
      <c r="H82" s="109" t="s">
        <v>17</v>
      </c>
      <c r="I82" s="109" t="s">
        <v>30</v>
      </c>
      <c r="J82" s="106"/>
    </row>
    <row r="83" spans="1:10" s="95" customFormat="1" ht="63">
      <c r="A83" s="110" t="s">
        <v>157</v>
      </c>
      <c r="B83" s="109" t="s">
        <v>156</v>
      </c>
      <c r="C83" s="109" t="s">
        <v>15</v>
      </c>
      <c r="D83" s="41">
        <f t="shared" si="14"/>
        <v>707.058</v>
      </c>
      <c r="E83" s="14">
        <v>707.058</v>
      </c>
      <c r="F83" s="14">
        <v>0</v>
      </c>
      <c r="G83" s="14">
        <v>0</v>
      </c>
      <c r="H83" s="109" t="s">
        <v>17</v>
      </c>
      <c r="I83" s="109" t="s">
        <v>30</v>
      </c>
      <c r="J83" s="94"/>
    </row>
    <row r="84" spans="1:10" s="95" customFormat="1" ht="63">
      <c r="A84" s="110" t="s">
        <v>158</v>
      </c>
      <c r="B84" s="109" t="s">
        <v>164</v>
      </c>
      <c r="C84" s="109" t="s">
        <v>15</v>
      </c>
      <c r="D84" s="41">
        <f t="shared" si="14"/>
        <v>720</v>
      </c>
      <c r="E84" s="14">
        <f>1229.675-604.675+95</f>
        <v>720</v>
      </c>
      <c r="F84" s="14">
        <v>0</v>
      </c>
      <c r="G84" s="14">
        <v>0</v>
      </c>
      <c r="H84" s="109" t="s">
        <v>17</v>
      </c>
      <c r="I84" s="109" t="s">
        <v>30</v>
      </c>
      <c r="J84" s="94"/>
    </row>
    <row r="85" spans="1:10" s="95" customFormat="1" ht="63">
      <c r="A85" s="110" t="s">
        <v>162</v>
      </c>
      <c r="B85" s="109" t="s">
        <v>163</v>
      </c>
      <c r="C85" s="109" t="s">
        <v>15</v>
      </c>
      <c r="D85" s="41">
        <f t="shared" si="14"/>
        <v>612.3</v>
      </c>
      <c r="E85" s="14">
        <f>612.3</f>
        <v>612.3</v>
      </c>
      <c r="F85" s="14">
        <v>0</v>
      </c>
      <c r="G85" s="14">
        <v>0</v>
      </c>
      <c r="H85" s="109" t="s">
        <v>17</v>
      </c>
      <c r="I85" s="109" t="s">
        <v>30</v>
      </c>
      <c r="J85" s="94"/>
    </row>
    <row r="86" spans="1:10" s="95" customFormat="1" ht="47.25">
      <c r="A86" s="110" t="s">
        <v>168</v>
      </c>
      <c r="B86" s="109" t="s">
        <v>166</v>
      </c>
      <c r="C86" s="109" t="s">
        <v>15</v>
      </c>
      <c r="D86" s="41">
        <f t="shared" si="14"/>
        <v>1430.4</v>
      </c>
      <c r="E86" s="14">
        <v>1430.4</v>
      </c>
      <c r="F86" s="14">
        <v>0</v>
      </c>
      <c r="G86" s="14">
        <v>0</v>
      </c>
      <c r="H86" s="109" t="s">
        <v>17</v>
      </c>
      <c r="I86" s="109" t="s">
        <v>167</v>
      </c>
      <c r="J86" s="94"/>
    </row>
    <row r="87" spans="1:10" s="97" customFormat="1" ht="68.25" customHeight="1">
      <c r="A87" s="112" t="s">
        <v>50</v>
      </c>
      <c r="B87" s="111" t="s">
        <v>160</v>
      </c>
      <c r="C87" s="111" t="s">
        <v>15</v>
      </c>
      <c r="D87" s="25">
        <f>E87+F87+G87</f>
        <v>3767.779</v>
      </c>
      <c r="E87" s="13">
        <f>3737.426+30.353</f>
        <v>3767.779</v>
      </c>
      <c r="F87" s="13">
        <v>0</v>
      </c>
      <c r="G87" s="13">
        <v>0</v>
      </c>
      <c r="H87" s="111" t="s">
        <v>17</v>
      </c>
      <c r="I87" s="111" t="s">
        <v>30</v>
      </c>
      <c r="J87" s="96"/>
    </row>
    <row r="88" spans="1:10" s="97" customFormat="1" ht="68.25" customHeight="1">
      <c r="A88" s="118" t="s">
        <v>51</v>
      </c>
      <c r="B88" s="70" t="s">
        <v>175</v>
      </c>
      <c r="C88" s="70" t="s">
        <v>15</v>
      </c>
      <c r="D88" s="117">
        <f>E88+F88+G88</f>
        <v>88.7</v>
      </c>
      <c r="E88" s="64">
        <f>E89</f>
        <v>88.7</v>
      </c>
      <c r="F88" s="64">
        <v>0</v>
      </c>
      <c r="G88" s="64">
        <v>0</v>
      </c>
      <c r="H88" s="70" t="s">
        <v>17</v>
      </c>
      <c r="I88" s="70" t="s">
        <v>30</v>
      </c>
      <c r="J88" s="96"/>
    </row>
    <row r="89" spans="1:10" s="97" customFormat="1" ht="68.25" customHeight="1">
      <c r="A89" s="92" t="s">
        <v>176</v>
      </c>
      <c r="B89" s="93" t="s">
        <v>25</v>
      </c>
      <c r="C89" s="93" t="s">
        <v>15</v>
      </c>
      <c r="D89" s="117">
        <f>E89+F89+G89</f>
        <v>88.7</v>
      </c>
      <c r="E89" s="64">
        <f>76.7+12</f>
        <v>88.7</v>
      </c>
      <c r="F89" s="64">
        <v>0</v>
      </c>
      <c r="G89" s="64">
        <v>0</v>
      </c>
      <c r="H89" s="70" t="s">
        <v>17</v>
      </c>
      <c r="I89" s="70" t="s">
        <v>30</v>
      </c>
      <c r="J89" s="96"/>
    </row>
    <row r="90" spans="1:53" s="4" customFormat="1" ht="96.75" customHeight="1">
      <c r="A90" s="112" t="s">
        <v>58</v>
      </c>
      <c r="B90" s="111" t="s">
        <v>95</v>
      </c>
      <c r="C90" s="111" t="s">
        <v>15</v>
      </c>
      <c r="D90" s="13">
        <f>E90+F90+G90</f>
        <v>49059.8</v>
      </c>
      <c r="E90" s="13">
        <v>18796</v>
      </c>
      <c r="F90" s="13">
        <v>14796</v>
      </c>
      <c r="G90" s="13">
        <v>15467.8</v>
      </c>
      <c r="H90" s="111" t="s">
        <v>17</v>
      </c>
      <c r="I90" s="111" t="s">
        <v>23</v>
      </c>
      <c r="J90" s="48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</row>
    <row r="91" spans="1:53" s="4" customFormat="1" ht="63">
      <c r="A91" s="134" t="s">
        <v>81</v>
      </c>
      <c r="B91" s="136"/>
      <c r="C91" s="127" t="s">
        <v>15</v>
      </c>
      <c r="D91" s="64">
        <f>D76+D90</f>
        <v>62391.613690000006</v>
      </c>
      <c r="E91" s="64">
        <f>E76+E90+E87+E88</f>
        <v>30037.181</v>
      </c>
      <c r="F91" s="64">
        <f>F76+F90</f>
        <v>18219.6</v>
      </c>
      <c r="G91" s="64">
        <f>G76+G90</f>
        <v>17991.31169</v>
      </c>
      <c r="H91" s="127" t="s">
        <v>17</v>
      </c>
      <c r="I91" s="93" t="s">
        <v>30</v>
      </c>
      <c r="J91" s="48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1:53" s="4" customFormat="1" ht="25.5" customHeight="1">
      <c r="A92" s="177" t="s">
        <v>57</v>
      </c>
      <c r="B92" s="177"/>
      <c r="C92" s="177"/>
      <c r="D92" s="177"/>
      <c r="E92" s="177"/>
      <c r="F92" s="177"/>
      <c r="G92" s="177"/>
      <c r="H92" s="177"/>
      <c r="I92" s="177"/>
      <c r="J92" s="48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</row>
    <row r="93" spans="1:53" s="4" customFormat="1" ht="47.25">
      <c r="A93" s="128">
        <v>1</v>
      </c>
      <c r="B93" s="127" t="s">
        <v>27</v>
      </c>
      <c r="C93" s="127" t="s">
        <v>15</v>
      </c>
      <c r="D93" s="64">
        <f>E93+F93+G93</f>
        <v>210</v>
      </c>
      <c r="E93" s="64">
        <f>210</f>
        <v>210</v>
      </c>
      <c r="F93" s="64">
        <v>0</v>
      </c>
      <c r="G93" s="64">
        <v>0</v>
      </c>
      <c r="H93" s="127" t="s">
        <v>17</v>
      </c>
      <c r="I93" s="127" t="s">
        <v>21</v>
      </c>
      <c r="J93" s="48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</row>
    <row r="94" spans="1:53" s="4" customFormat="1" ht="23.25" customHeight="1">
      <c r="A94" s="178" t="s">
        <v>72</v>
      </c>
      <c r="B94" s="178"/>
      <c r="C94" s="178"/>
      <c r="D94" s="178"/>
      <c r="E94" s="178"/>
      <c r="F94" s="178"/>
      <c r="G94" s="178"/>
      <c r="H94" s="178"/>
      <c r="I94" s="178"/>
      <c r="J94" s="48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</row>
    <row r="95" spans="1:53" s="4" customFormat="1" ht="63" customHeight="1" hidden="1">
      <c r="A95" s="55">
        <v>1</v>
      </c>
      <c r="B95" s="54" t="s">
        <v>32</v>
      </c>
      <c r="C95" s="54" t="s">
        <v>15</v>
      </c>
      <c r="D95" s="13">
        <f>G95+F95+E95</f>
        <v>14584.400000000001</v>
      </c>
      <c r="E95" s="19">
        <f>E96</f>
        <v>4484.7</v>
      </c>
      <c r="F95" s="19">
        <f aca="true" t="shared" si="15" ref="F95:G95">F96</f>
        <v>5087.6</v>
      </c>
      <c r="G95" s="19">
        <f t="shared" si="15"/>
        <v>5012.1</v>
      </c>
      <c r="H95" s="54" t="s">
        <v>28</v>
      </c>
      <c r="I95" s="169" t="s">
        <v>36</v>
      </c>
      <c r="J95" s="48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</row>
    <row r="96" spans="1:53" s="4" customFormat="1" ht="114" customHeight="1">
      <c r="A96" s="53">
        <v>1</v>
      </c>
      <c r="B96" s="111" t="s">
        <v>85</v>
      </c>
      <c r="C96" s="111" t="s">
        <v>15</v>
      </c>
      <c r="D96" s="13">
        <f>SUM(E96:G96)</f>
        <v>14584.4</v>
      </c>
      <c r="E96" s="13">
        <f>4852.7-368</f>
        <v>4484.7</v>
      </c>
      <c r="F96" s="13">
        <v>5087.6</v>
      </c>
      <c r="G96" s="13">
        <v>5012.1</v>
      </c>
      <c r="H96" s="54" t="s">
        <v>28</v>
      </c>
      <c r="I96" s="169"/>
      <c r="J96" s="5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</row>
    <row r="97" spans="1:53" s="4" customFormat="1" ht="173.25">
      <c r="A97" s="129" t="s">
        <v>50</v>
      </c>
      <c r="B97" s="126" t="s">
        <v>86</v>
      </c>
      <c r="C97" s="126" t="s">
        <v>15</v>
      </c>
      <c r="D97" s="64">
        <f>SUM(E97:G97)</f>
        <v>0</v>
      </c>
      <c r="E97" s="64">
        <v>0</v>
      </c>
      <c r="F97" s="64">
        <v>0</v>
      </c>
      <c r="G97" s="64">
        <v>0</v>
      </c>
      <c r="H97" s="126" t="s">
        <v>17</v>
      </c>
      <c r="I97" s="126" t="s">
        <v>37</v>
      </c>
      <c r="J97" s="5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</row>
    <row r="98" spans="1:53" s="18" customFormat="1" ht="47.25">
      <c r="A98" s="53" t="s">
        <v>51</v>
      </c>
      <c r="B98" s="54" t="s">
        <v>33</v>
      </c>
      <c r="C98" s="54" t="s">
        <v>15</v>
      </c>
      <c r="D98" s="13">
        <f>D99+D100+D101+D102+D103+D105+277.3-181.25</f>
        <v>646.05</v>
      </c>
      <c r="E98" s="25">
        <f>SUM(E99:E107)</f>
        <v>518.8</v>
      </c>
      <c r="F98" s="25">
        <f aca="true" t="shared" si="16" ref="F98:G98">+F99+F100+F101+F102+F103+F105</f>
        <v>0</v>
      </c>
      <c r="G98" s="25">
        <f t="shared" si="16"/>
        <v>0</v>
      </c>
      <c r="H98" s="54" t="s">
        <v>17</v>
      </c>
      <c r="I98" s="54" t="s">
        <v>38</v>
      </c>
      <c r="J98" s="49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</row>
    <row r="99" spans="1:53" s="18" customFormat="1" ht="47.25">
      <c r="A99" s="52" t="s">
        <v>66</v>
      </c>
      <c r="B99" s="51" t="s">
        <v>108</v>
      </c>
      <c r="C99" s="51" t="s">
        <v>15</v>
      </c>
      <c r="D99" s="14">
        <f aca="true" t="shared" si="17" ref="D99:D103">50-20-10</f>
        <v>20</v>
      </c>
      <c r="E99" s="67">
        <f>50-20-10-20</f>
        <v>0</v>
      </c>
      <c r="F99" s="41">
        <v>0</v>
      </c>
      <c r="G99" s="41">
        <v>0</v>
      </c>
      <c r="H99" s="51" t="s">
        <v>17</v>
      </c>
      <c r="I99" s="51" t="s">
        <v>38</v>
      </c>
      <c r="J99" s="49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</row>
    <row r="100" spans="1:53" s="18" customFormat="1" ht="47.25">
      <c r="A100" s="52" t="s">
        <v>67</v>
      </c>
      <c r="B100" s="51" t="s">
        <v>110</v>
      </c>
      <c r="C100" s="51" t="s">
        <v>15</v>
      </c>
      <c r="D100" s="14">
        <f t="shared" si="17"/>
        <v>20</v>
      </c>
      <c r="E100" s="67">
        <f>50-20-10-20</f>
        <v>0</v>
      </c>
      <c r="F100" s="41">
        <v>0</v>
      </c>
      <c r="G100" s="41">
        <v>0</v>
      </c>
      <c r="H100" s="51" t="s">
        <v>17</v>
      </c>
      <c r="I100" s="51" t="s">
        <v>38</v>
      </c>
      <c r="J100" s="49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</row>
    <row r="101" spans="1:53" s="18" customFormat="1" ht="47.25">
      <c r="A101" s="52" t="s">
        <v>107</v>
      </c>
      <c r="B101" s="51" t="s">
        <v>123</v>
      </c>
      <c r="C101" s="51" t="s">
        <v>15</v>
      </c>
      <c r="D101" s="14">
        <f t="shared" si="17"/>
        <v>20</v>
      </c>
      <c r="E101" s="67">
        <f>50-20-10-20</f>
        <v>0</v>
      </c>
      <c r="F101" s="41">
        <v>0</v>
      </c>
      <c r="G101" s="41">
        <v>0</v>
      </c>
      <c r="H101" s="51" t="s">
        <v>17</v>
      </c>
      <c r="I101" s="51" t="s">
        <v>38</v>
      </c>
      <c r="J101" s="49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</row>
    <row r="102" spans="1:53" s="18" customFormat="1" ht="47.25">
      <c r="A102" s="52" t="s">
        <v>125</v>
      </c>
      <c r="B102" s="51" t="s">
        <v>124</v>
      </c>
      <c r="C102" s="51" t="s">
        <v>15</v>
      </c>
      <c r="D102" s="14">
        <f t="shared" si="17"/>
        <v>20</v>
      </c>
      <c r="E102" s="67">
        <f>50-20-10-20</f>
        <v>0</v>
      </c>
      <c r="F102" s="41">
        <v>0</v>
      </c>
      <c r="G102" s="41">
        <v>0</v>
      </c>
      <c r="H102" s="51" t="s">
        <v>17</v>
      </c>
      <c r="I102" s="51" t="s">
        <v>38</v>
      </c>
      <c r="J102" s="49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</row>
    <row r="103" spans="1:53" s="18" customFormat="1" ht="45.6" customHeight="1">
      <c r="A103" s="52" t="s">
        <v>126</v>
      </c>
      <c r="B103" s="74" t="s">
        <v>148</v>
      </c>
      <c r="C103" s="51" t="s">
        <v>15</v>
      </c>
      <c r="D103" s="14">
        <f t="shared" si="17"/>
        <v>20</v>
      </c>
      <c r="E103" s="67">
        <f>50-20-10-20</f>
        <v>0</v>
      </c>
      <c r="F103" s="41">
        <v>0</v>
      </c>
      <c r="G103" s="41">
        <v>0</v>
      </c>
      <c r="H103" s="51" t="s">
        <v>17</v>
      </c>
      <c r="I103" s="51" t="s">
        <v>38</v>
      </c>
      <c r="J103" s="49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</row>
    <row r="104" spans="1:53" s="18" customFormat="1" ht="1.15" customHeight="1" hidden="1">
      <c r="A104" s="58" t="s">
        <v>127</v>
      </c>
      <c r="B104" s="59" t="s">
        <v>131</v>
      </c>
      <c r="C104" s="57" t="s">
        <v>15</v>
      </c>
      <c r="D104" s="14">
        <v>0</v>
      </c>
      <c r="E104" s="41">
        <v>0</v>
      </c>
      <c r="F104" s="41">
        <v>0</v>
      </c>
      <c r="G104" s="41">
        <v>0</v>
      </c>
      <c r="H104" s="57" t="s">
        <v>17</v>
      </c>
      <c r="I104" s="57" t="s">
        <v>38</v>
      </c>
      <c r="J104" s="49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</row>
    <row r="105" spans="1:53" s="18" customFormat="1" ht="47.25">
      <c r="A105" s="58" t="s">
        <v>127</v>
      </c>
      <c r="B105" s="51" t="s">
        <v>128</v>
      </c>
      <c r="C105" s="51" t="s">
        <v>15</v>
      </c>
      <c r="D105" s="14">
        <f aca="true" t="shared" si="18" ref="D105:D111">E105+F105+G105</f>
        <v>450</v>
      </c>
      <c r="E105" s="41">
        <f>250+200</f>
        <v>450</v>
      </c>
      <c r="F105" s="41">
        <v>0</v>
      </c>
      <c r="G105" s="41">
        <v>0</v>
      </c>
      <c r="H105" s="51" t="s">
        <v>17</v>
      </c>
      <c r="I105" s="51" t="s">
        <v>39</v>
      </c>
      <c r="J105" s="49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</row>
    <row r="106" spans="1:53" s="18" customFormat="1" ht="47.25">
      <c r="A106" s="105" t="s">
        <v>133</v>
      </c>
      <c r="B106" s="104" t="s">
        <v>134</v>
      </c>
      <c r="C106" s="104" t="s">
        <v>15</v>
      </c>
      <c r="D106" s="14">
        <f>E106+F106+G106</f>
        <v>68.8</v>
      </c>
      <c r="E106" s="41">
        <v>68.8</v>
      </c>
      <c r="F106" s="41">
        <v>0</v>
      </c>
      <c r="G106" s="41">
        <v>0</v>
      </c>
      <c r="H106" s="104" t="s">
        <v>17</v>
      </c>
      <c r="I106" s="104" t="s">
        <v>39</v>
      </c>
      <c r="J106" s="81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</row>
    <row r="107" spans="1:11" s="97" customFormat="1" ht="47.25">
      <c r="A107" s="105" t="s">
        <v>161</v>
      </c>
      <c r="B107" s="104" t="s">
        <v>25</v>
      </c>
      <c r="C107" s="104" t="s">
        <v>15</v>
      </c>
      <c r="D107" s="14">
        <f>E107+F107+G107</f>
        <v>0</v>
      </c>
      <c r="E107" s="41">
        <f>27.3-27.3</f>
        <v>0</v>
      </c>
      <c r="F107" s="41">
        <v>0</v>
      </c>
      <c r="G107" s="41">
        <v>0</v>
      </c>
      <c r="H107" s="104" t="s">
        <v>17</v>
      </c>
      <c r="I107" s="104" t="s">
        <v>39</v>
      </c>
      <c r="J107" s="100"/>
      <c r="K107" s="101"/>
    </row>
    <row r="108" spans="1:53" s="18" customFormat="1" ht="47.25">
      <c r="A108" s="53" t="s">
        <v>58</v>
      </c>
      <c r="B108" s="54" t="s">
        <v>77</v>
      </c>
      <c r="C108" s="54" t="s">
        <v>15</v>
      </c>
      <c r="D108" s="13">
        <f t="shared" si="18"/>
        <v>701.9000000000001</v>
      </c>
      <c r="E108" s="64">
        <f>SUM(E109:E114)</f>
        <v>701.9000000000001</v>
      </c>
      <c r="F108" s="13">
        <f aca="true" t="shared" si="19" ref="F108">F109+F110+F111</f>
        <v>0</v>
      </c>
      <c r="G108" s="13">
        <f>G109+G110+G111</f>
        <v>0</v>
      </c>
      <c r="H108" s="54" t="s">
        <v>17</v>
      </c>
      <c r="I108" s="54" t="s">
        <v>39</v>
      </c>
      <c r="J108" s="49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</row>
    <row r="109" spans="1:53" s="4" customFormat="1" ht="130.9" customHeight="1">
      <c r="A109" s="52" t="s">
        <v>68</v>
      </c>
      <c r="B109" s="63" t="s">
        <v>138</v>
      </c>
      <c r="C109" s="51" t="s">
        <v>15</v>
      </c>
      <c r="D109" s="14">
        <f t="shared" si="18"/>
        <v>420.2</v>
      </c>
      <c r="E109" s="68">
        <v>420.2</v>
      </c>
      <c r="F109" s="14">
        <v>0</v>
      </c>
      <c r="G109" s="14">
        <v>0</v>
      </c>
      <c r="H109" s="60" t="s">
        <v>17</v>
      </c>
      <c r="I109" s="51" t="s">
        <v>40</v>
      </c>
      <c r="J109" s="48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</row>
    <row r="110" spans="1:53" s="4" customFormat="1" ht="249" customHeight="1">
      <c r="A110" s="52" t="s">
        <v>69</v>
      </c>
      <c r="B110" s="62" t="s">
        <v>139</v>
      </c>
      <c r="C110" s="51" t="s">
        <v>15</v>
      </c>
      <c r="D110" s="14">
        <f t="shared" si="18"/>
        <v>77.4</v>
      </c>
      <c r="E110" s="68">
        <f>170-92.6</f>
        <v>77.4</v>
      </c>
      <c r="F110" s="14">
        <v>0</v>
      </c>
      <c r="G110" s="14">
        <v>0</v>
      </c>
      <c r="H110" s="60" t="s">
        <v>17</v>
      </c>
      <c r="I110" s="51" t="s">
        <v>40</v>
      </c>
      <c r="J110" s="48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</row>
    <row r="111" spans="1:53" s="4" customFormat="1" ht="126">
      <c r="A111" s="52" t="s">
        <v>70</v>
      </c>
      <c r="B111" s="62" t="s">
        <v>140</v>
      </c>
      <c r="C111" s="51" t="s">
        <v>15</v>
      </c>
      <c r="D111" s="41">
        <f t="shared" si="18"/>
        <v>71.2</v>
      </c>
      <c r="E111" s="68">
        <f>172.4-101.2</f>
        <v>71.2</v>
      </c>
      <c r="F111" s="14">
        <v>0</v>
      </c>
      <c r="G111" s="14">
        <v>0</v>
      </c>
      <c r="H111" s="60" t="s">
        <v>17</v>
      </c>
      <c r="I111" s="51" t="s">
        <v>40</v>
      </c>
      <c r="J111" s="48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</row>
    <row r="112" spans="1:53" s="4" customFormat="1" ht="94.5">
      <c r="A112" s="65" t="s">
        <v>135</v>
      </c>
      <c r="B112" s="62" t="s">
        <v>137</v>
      </c>
      <c r="C112" s="62" t="s">
        <v>15</v>
      </c>
      <c r="D112" s="67">
        <f>E112+F112+G112</f>
        <v>97.6</v>
      </c>
      <c r="E112" s="68">
        <v>97.6</v>
      </c>
      <c r="F112" s="68">
        <v>0</v>
      </c>
      <c r="G112" s="68">
        <v>0</v>
      </c>
      <c r="H112" s="62" t="s">
        <v>17</v>
      </c>
      <c r="I112" s="62" t="s">
        <v>40</v>
      </c>
      <c r="J112" s="48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</row>
    <row r="113" spans="1:53" s="4" customFormat="1" ht="165">
      <c r="A113" s="65" t="s">
        <v>136</v>
      </c>
      <c r="B113" s="66" t="s">
        <v>141</v>
      </c>
      <c r="C113" s="62" t="s">
        <v>15</v>
      </c>
      <c r="D113" s="67">
        <f>E113+F113+G113</f>
        <v>10.5</v>
      </c>
      <c r="E113" s="68">
        <v>10.5</v>
      </c>
      <c r="F113" s="68">
        <v>0</v>
      </c>
      <c r="G113" s="68">
        <v>0</v>
      </c>
      <c r="H113" s="62" t="s">
        <v>17</v>
      </c>
      <c r="I113" s="62" t="s">
        <v>40</v>
      </c>
      <c r="J113" s="48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</row>
    <row r="114" spans="1:53" s="4" customFormat="1" ht="46.15" customHeight="1">
      <c r="A114" s="65" t="s">
        <v>146</v>
      </c>
      <c r="B114" s="73" t="s">
        <v>147</v>
      </c>
      <c r="C114" s="62" t="s">
        <v>15</v>
      </c>
      <c r="D114" s="67">
        <f>E114+F114+G114</f>
        <v>25</v>
      </c>
      <c r="E114" s="68">
        <v>25</v>
      </c>
      <c r="F114" s="68">
        <v>0</v>
      </c>
      <c r="G114" s="68">
        <v>0</v>
      </c>
      <c r="H114" s="62" t="s">
        <v>17</v>
      </c>
      <c r="I114" s="62" t="s">
        <v>40</v>
      </c>
      <c r="J114" s="48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</row>
    <row r="115" spans="1:53" s="4" customFormat="1" ht="19.9" customHeight="1" hidden="1">
      <c r="A115" s="65"/>
      <c r="B115" s="66"/>
      <c r="C115" s="62"/>
      <c r="D115" s="67"/>
      <c r="E115" s="68"/>
      <c r="F115" s="68"/>
      <c r="G115" s="68"/>
      <c r="H115" s="72"/>
      <c r="I115" s="72"/>
      <c r="J115" s="48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</row>
    <row r="116" spans="1:53" s="4" customFormat="1" ht="1.9" customHeight="1" hidden="1">
      <c r="A116" s="65"/>
      <c r="B116" s="66"/>
      <c r="C116" s="62"/>
      <c r="D116" s="67"/>
      <c r="E116" s="68"/>
      <c r="F116" s="68"/>
      <c r="G116" s="68"/>
      <c r="H116" s="72"/>
      <c r="I116" s="72"/>
      <c r="J116" s="48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</row>
    <row r="117" spans="1:53" s="4" customFormat="1" ht="53.25" customHeight="1">
      <c r="A117" s="180" t="s">
        <v>59</v>
      </c>
      <c r="B117" s="179" t="s">
        <v>75</v>
      </c>
      <c r="C117" s="70" t="s">
        <v>15</v>
      </c>
      <c r="D117" s="64">
        <f>SUM(E117:G117)</f>
        <v>7505.6</v>
      </c>
      <c r="E117" s="64">
        <f>SUM(E120:E121)</f>
        <v>2265.6000000000004</v>
      </c>
      <c r="F117" s="64">
        <v>2620</v>
      </c>
      <c r="G117" s="64">
        <f>1700+920</f>
        <v>2620</v>
      </c>
      <c r="H117" s="174" t="s">
        <v>17</v>
      </c>
      <c r="I117" s="174" t="s">
        <v>76</v>
      </c>
      <c r="J117" s="8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</row>
    <row r="118" spans="1:53" s="4" customFormat="1" ht="1.9" customHeight="1" hidden="1">
      <c r="A118" s="181"/>
      <c r="B118" s="179"/>
      <c r="C118" s="70" t="s">
        <v>16</v>
      </c>
      <c r="D118" s="64">
        <v>0</v>
      </c>
      <c r="E118" s="64">
        <v>0</v>
      </c>
      <c r="F118" s="64">
        <v>0</v>
      </c>
      <c r="G118" s="64">
        <v>0</v>
      </c>
      <c r="H118" s="175"/>
      <c r="I118" s="175"/>
      <c r="J118" s="48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</row>
    <row r="119" spans="1:53" s="4" customFormat="1" ht="6" customHeight="1" hidden="1">
      <c r="A119" s="182"/>
      <c r="B119" s="179"/>
      <c r="C119" s="70" t="s">
        <v>12</v>
      </c>
      <c r="D119" s="64">
        <f>D117+D118</f>
        <v>7505.6</v>
      </c>
      <c r="E119" s="64">
        <f>1700+850-284.37724</f>
        <v>2265.62276</v>
      </c>
      <c r="F119" s="64">
        <f>F117</f>
        <v>2620</v>
      </c>
      <c r="G119" s="64">
        <f>G117</f>
        <v>2620</v>
      </c>
      <c r="H119" s="176"/>
      <c r="I119" s="176"/>
      <c r="J119" s="48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</row>
    <row r="120" spans="1:53" s="4" customFormat="1" ht="47.25">
      <c r="A120" s="69" t="s">
        <v>79</v>
      </c>
      <c r="B120" s="91" t="s">
        <v>150</v>
      </c>
      <c r="C120" s="62" t="s">
        <v>15</v>
      </c>
      <c r="D120" s="68">
        <f>E120+F120+G120</f>
        <v>6.3</v>
      </c>
      <c r="E120" s="68">
        <v>6.3</v>
      </c>
      <c r="F120" s="68">
        <v>0</v>
      </c>
      <c r="G120" s="68">
        <v>0</v>
      </c>
      <c r="H120" s="62" t="s">
        <v>17</v>
      </c>
      <c r="I120" s="75" t="s">
        <v>76</v>
      </c>
      <c r="J120" s="81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</row>
    <row r="121" spans="1:53" s="4" customFormat="1" ht="47.25">
      <c r="A121" s="90" t="s">
        <v>151</v>
      </c>
      <c r="B121" s="91" t="s">
        <v>152</v>
      </c>
      <c r="C121" s="89" t="s">
        <v>15</v>
      </c>
      <c r="D121" s="68">
        <f>E121+F121+G121</f>
        <v>7499.3</v>
      </c>
      <c r="E121" s="68">
        <f>2259.3</f>
        <v>2259.3</v>
      </c>
      <c r="F121" s="68">
        <v>2620</v>
      </c>
      <c r="G121" s="68">
        <v>2620</v>
      </c>
      <c r="H121" s="89" t="s">
        <v>17</v>
      </c>
      <c r="I121" s="75" t="s">
        <v>76</v>
      </c>
      <c r="J121" s="81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</row>
    <row r="122" spans="1:53" s="4" customFormat="1" ht="69.75" customHeight="1">
      <c r="A122" s="172" t="s">
        <v>82</v>
      </c>
      <c r="B122" s="173"/>
      <c r="C122" s="127" t="s">
        <v>15</v>
      </c>
      <c r="D122" s="64">
        <f>E122+F122+G122</f>
        <v>23310.700000000004</v>
      </c>
      <c r="E122" s="117">
        <f>E96+E97+E108+E117+E98</f>
        <v>7971.000000000001</v>
      </c>
      <c r="F122" s="64">
        <f>F117+F108+F98+F97+F96</f>
        <v>7707.6</v>
      </c>
      <c r="G122" s="64">
        <f>G117+G108+G98+G97+G96</f>
        <v>7632.1</v>
      </c>
      <c r="H122" s="127" t="s">
        <v>17</v>
      </c>
      <c r="I122" s="127" t="s">
        <v>38</v>
      </c>
      <c r="J122" s="48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</row>
    <row r="123" spans="1:53" s="4" customFormat="1" ht="15" hidden="1">
      <c r="A123" s="159"/>
      <c r="B123" s="160"/>
      <c r="C123" s="131"/>
      <c r="D123" s="24"/>
      <c r="E123" s="24"/>
      <c r="F123" s="24"/>
      <c r="G123" s="24"/>
      <c r="H123" s="160"/>
      <c r="I123" s="160"/>
      <c r="J123" s="48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</row>
    <row r="124" spans="1:53" s="4" customFormat="1" ht="15" hidden="1">
      <c r="A124" s="159"/>
      <c r="B124" s="160"/>
      <c r="C124" s="131"/>
      <c r="D124" s="24"/>
      <c r="E124" s="24"/>
      <c r="F124" s="24"/>
      <c r="G124" s="24"/>
      <c r="H124" s="160"/>
      <c r="I124" s="160"/>
      <c r="J124" s="48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</row>
    <row r="125" spans="1:53" s="4" customFormat="1" ht="15" hidden="1">
      <c r="A125" s="159"/>
      <c r="B125" s="160"/>
      <c r="C125" s="131"/>
      <c r="D125" s="24"/>
      <c r="E125" s="24"/>
      <c r="F125" s="24"/>
      <c r="G125" s="24"/>
      <c r="H125" s="160"/>
      <c r="I125" s="160"/>
      <c r="J125" s="48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</row>
    <row r="126" spans="1:53" s="4" customFormat="1" ht="24.75" customHeight="1">
      <c r="A126" s="190" t="s">
        <v>73</v>
      </c>
      <c r="B126" s="190"/>
      <c r="C126" s="190"/>
      <c r="D126" s="190"/>
      <c r="E126" s="190"/>
      <c r="F126" s="190"/>
      <c r="G126" s="190"/>
      <c r="H126" s="190"/>
      <c r="I126" s="190"/>
      <c r="J126" s="48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</row>
    <row r="127" spans="1:53" s="4" customFormat="1" ht="78.75" customHeight="1" hidden="1">
      <c r="A127" s="55">
        <v>8</v>
      </c>
      <c r="B127" s="54" t="s">
        <v>34</v>
      </c>
      <c r="C127" s="54" t="s">
        <v>15</v>
      </c>
      <c r="D127" s="13">
        <f>D128</f>
        <v>5078.5</v>
      </c>
      <c r="E127" s="13">
        <f aca="true" t="shared" si="20" ref="E127:G127">E128</f>
        <v>5078.5</v>
      </c>
      <c r="F127" s="13">
        <f t="shared" si="20"/>
        <v>0</v>
      </c>
      <c r="G127" s="13">
        <f t="shared" si="20"/>
        <v>0</v>
      </c>
      <c r="H127" s="54" t="s">
        <v>17</v>
      </c>
      <c r="I127" s="169" t="s">
        <v>41</v>
      </c>
      <c r="J127" s="48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</row>
    <row r="128" spans="1:53" s="4" customFormat="1" ht="175.5" customHeight="1">
      <c r="A128" s="53" t="s">
        <v>49</v>
      </c>
      <c r="B128" s="54" t="s">
        <v>35</v>
      </c>
      <c r="C128" s="54" t="s">
        <v>15</v>
      </c>
      <c r="D128" s="13">
        <f aca="true" t="shared" si="21" ref="D128">SUM(E128:G128)</f>
        <v>5078.5</v>
      </c>
      <c r="E128" s="64">
        <f>2000+2000+1078.5</f>
        <v>5078.5</v>
      </c>
      <c r="F128" s="13">
        <v>0</v>
      </c>
      <c r="G128" s="13">
        <v>0</v>
      </c>
      <c r="H128" s="54" t="s">
        <v>17</v>
      </c>
      <c r="I128" s="169"/>
      <c r="J128" s="48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</row>
    <row r="129" spans="1:53" s="4" customFormat="1" ht="20.25" customHeight="1">
      <c r="A129" s="178" t="s">
        <v>74</v>
      </c>
      <c r="B129" s="178"/>
      <c r="C129" s="178"/>
      <c r="D129" s="178"/>
      <c r="E129" s="178"/>
      <c r="F129" s="178"/>
      <c r="G129" s="178"/>
      <c r="H129" s="178"/>
      <c r="I129" s="178"/>
      <c r="J129" s="48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</row>
    <row r="130" spans="1:53" s="4" customFormat="1" ht="31.5">
      <c r="A130" s="191">
        <v>1</v>
      </c>
      <c r="B130" s="169" t="s">
        <v>42</v>
      </c>
      <c r="C130" s="54" t="s">
        <v>15</v>
      </c>
      <c r="D130" s="13">
        <f>SUM(E130:G130)</f>
        <v>0</v>
      </c>
      <c r="E130" s="19">
        <v>0</v>
      </c>
      <c r="F130" s="19">
        <v>0</v>
      </c>
      <c r="G130" s="19">
        <v>0</v>
      </c>
      <c r="H130" s="169" t="s">
        <v>17</v>
      </c>
      <c r="I130" s="169" t="s">
        <v>43</v>
      </c>
      <c r="J130" s="48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</row>
    <row r="131" spans="1:53" s="4" customFormat="1" ht="31.5">
      <c r="A131" s="191"/>
      <c r="B131" s="169"/>
      <c r="C131" s="54" t="s">
        <v>16</v>
      </c>
      <c r="D131" s="13">
        <v>0</v>
      </c>
      <c r="E131" s="19">
        <v>0</v>
      </c>
      <c r="F131" s="19">
        <v>0</v>
      </c>
      <c r="G131" s="19">
        <v>0</v>
      </c>
      <c r="H131" s="169"/>
      <c r="I131" s="169"/>
      <c r="J131" s="48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</row>
    <row r="132" spans="1:53" s="4" customFormat="1" ht="15">
      <c r="A132" s="191"/>
      <c r="B132" s="169"/>
      <c r="C132" s="54" t="s">
        <v>12</v>
      </c>
      <c r="D132" s="13">
        <f>SUM(E132:G132)</f>
        <v>0</v>
      </c>
      <c r="E132" s="19">
        <f>E130+E131</f>
        <v>0</v>
      </c>
      <c r="F132" s="19">
        <f aca="true" t="shared" si="22" ref="F132:G132">F130+F131</f>
        <v>0</v>
      </c>
      <c r="G132" s="19">
        <f t="shared" si="22"/>
        <v>0</v>
      </c>
      <c r="H132" s="169"/>
      <c r="I132" s="169"/>
      <c r="J132" s="48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</row>
    <row r="133" spans="1:53" s="4" customFormat="1" ht="26.25" customHeight="1">
      <c r="A133" s="178" t="s">
        <v>94</v>
      </c>
      <c r="B133" s="178"/>
      <c r="C133" s="178"/>
      <c r="D133" s="178"/>
      <c r="E133" s="178"/>
      <c r="F133" s="178"/>
      <c r="G133" s="178"/>
      <c r="H133" s="178"/>
      <c r="I133" s="178"/>
      <c r="J133" s="48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</row>
    <row r="134" spans="1:53" s="4" customFormat="1" ht="94.5">
      <c r="A134" s="53" t="s">
        <v>49</v>
      </c>
      <c r="B134" s="54" t="s">
        <v>102</v>
      </c>
      <c r="C134" s="54" t="s">
        <v>15</v>
      </c>
      <c r="D134" s="13">
        <f>E134+F134+G134</f>
        <v>2800</v>
      </c>
      <c r="E134" s="19">
        <v>2800</v>
      </c>
      <c r="F134" s="19">
        <v>0</v>
      </c>
      <c r="G134" s="19">
        <v>0</v>
      </c>
      <c r="H134" s="54" t="s">
        <v>103</v>
      </c>
      <c r="I134" s="54" t="s">
        <v>102</v>
      </c>
      <c r="J134" s="48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</row>
    <row r="135" spans="1:53" s="4" customFormat="1" ht="31.5">
      <c r="A135" s="189" t="s">
        <v>84</v>
      </c>
      <c r="B135" s="189"/>
      <c r="C135" s="127" t="s">
        <v>15</v>
      </c>
      <c r="D135" s="64">
        <f>SUM(E135:G135)</f>
        <v>324901.67269000004</v>
      </c>
      <c r="E135" s="64">
        <f>E134+E130+E128+E122+E93+E91+E72</f>
        <v>118209.361</v>
      </c>
      <c r="F135" s="64">
        <f>F134+F130+F128+F122+F93+F91+F72</f>
        <v>126441.8</v>
      </c>
      <c r="G135" s="64">
        <f>G134+G130+G128+G122+G93+G91+G72</f>
        <v>80250.51169</v>
      </c>
      <c r="H135" s="152"/>
      <c r="I135" s="153"/>
      <c r="J135" s="48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</row>
    <row r="136" spans="1:53" s="4" customFormat="1" ht="34.15" customHeight="1">
      <c r="A136" s="189"/>
      <c r="B136" s="189"/>
      <c r="C136" s="127" t="s">
        <v>16</v>
      </c>
      <c r="D136" s="64">
        <f>D73+D118+D131</f>
        <v>10146.2</v>
      </c>
      <c r="E136" s="64">
        <f>E131+E118+E73</f>
        <v>10146.2</v>
      </c>
      <c r="F136" s="64">
        <f>F131+F118+F73</f>
        <v>0</v>
      </c>
      <c r="G136" s="64">
        <f>G131+G118+G73</f>
        <v>0</v>
      </c>
      <c r="H136" s="154"/>
      <c r="I136" s="155"/>
      <c r="J136" s="48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</row>
    <row r="137" spans="1:53" s="4" customFormat="1" ht="15">
      <c r="A137" s="189"/>
      <c r="B137" s="189"/>
      <c r="C137" s="127" t="s">
        <v>12</v>
      </c>
      <c r="D137" s="64">
        <f>D135+D136</f>
        <v>335047.87269000005</v>
      </c>
      <c r="E137" s="64">
        <f>E135+E136</f>
        <v>128355.561</v>
      </c>
      <c r="F137" s="64">
        <f>F135+F136</f>
        <v>126441.8</v>
      </c>
      <c r="G137" s="64">
        <f>G135+G136</f>
        <v>80250.51169</v>
      </c>
      <c r="H137" s="156"/>
      <c r="I137" s="157"/>
      <c r="J137" s="48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</row>
    <row r="138" spans="1:53" s="4" customFormat="1" ht="31.5">
      <c r="A138" s="146" t="s">
        <v>83</v>
      </c>
      <c r="B138" s="147"/>
      <c r="C138" s="127" t="s">
        <v>15</v>
      </c>
      <c r="D138" s="64">
        <f aca="true" t="shared" si="23" ref="D138:G139">D135+D31</f>
        <v>331757.9818</v>
      </c>
      <c r="E138" s="64">
        <f t="shared" si="23"/>
        <v>121026.55108</v>
      </c>
      <c r="F138" s="64">
        <f t="shared" si="23"/>
        <v>128505.40000000001</v>
      </c>
      <c r="G138" s="64">
        <f t="shared" si="23"/>
        <v>82226.03072</v>
      </c>
      <c r="H138" s="183"/>
      <c r="I138" s="184"/>
      <c r="J138" s="48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</row>
    <row r="139" spans="1:53" s="4" customFormat="1" ht="31.5">
      <c r="A139" s="148"/>
      <c r="B139" s="149"/>
      <c r="C139" s="127" t="s">
        <v>16</v>
      </c>
      <c r="D139" s="64">
        <f t="shared" si="23"/>
        <v>46958.63597</v>
      </c>
      <c r="E139" s="64">
        <f t="shared" si="23"/>
        <v>11405.5</v>
      </c>
      <c r="F139" s="64">
        <f t="shared" si="23"/>
        <v>13777</v>
      </c>
      <c r="G139" s="64">
        <f t="shared" si="23"/>
        <v>21776.135970000003</v>
      </c>
      <c r="H139" s="185"/>
      <c r="I139" s="186"/>
      <c r="J139" s="48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</row>
    <row r="140" spans="1:53" s="4" customFormat="1" ht="15">
      <c r="A140" s="150"/>
      <c r="B140" s="151"/>
      <c r="C140" s="127" t="s">
        <v>12</v>
      </c>
      <c r="D140" s="64">
        <f>D137+D33</f>
        <v>378716.61777000007</v>
      </c>
      <c r="E140" s="64">
        <f>E138+E139</f>
        <v>132432.05108</v>
      </c>
      <c r="F140" s="64">
        <f>F138+F139</f>
        <v>142282.40000000002</v>
      </c>
      <c r="G140" s="64">
        <f>G138+G139</f>
        <v>104002.16669</v>
      </c>
      <c r="H140" s="187"/>
      <c r="I140" s="188"/>
      <c r="J140" s="48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</row>
    <row r="141" spans="1:53" s="4" customFormat="1" ht="15">
      <c r="A141" s="17"/>
      <c r="B141" s="122"/>
      <c r="C141" s="123"/>
      <c r="D141" s="124"/>
      <c r="E141" s="125"/>
      <c r="F141" s="125"/>
      <c r="G141" s="125"/>
      <c r="H141" s="122"/>
      <c r="I141" s="10"/>
      <c r="J141" s="48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</row>
    <row r="142" spans="1:53" s="4" customFormat="1" ht="15">
      <c r="A142" s="17"/>
      <c r="B142" s="122" t="s">
        <v>184</v>
      </c>
      <c r="C142" s="123"/>
      <c r="D142" s="124">
        <f>E142+F142+G142</f>
        <v>378716.7</v>
      </c>
      <c r="E142" s="124">
        <v>132432.1</v>
      </c>
      <c r="F142" s="124">
        <v>142282.4</v>
      </c>
      <c r="G142" s="124">
        <v>104002.2</v>
      </c>
      <c r="H142" s="122"/>
      <c r="I142" s="10"/>
      <c r="J142" s="48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</row>
    <row r="143" spans="1:53" s="4" customFormat="1" ht="33" customHeight="1">
      <c r="A143" s="17"/>
      <c r="B143" s="122"/>
      <c r="C143" s="123"/>
      <c r="D143" s="124">
        <f>D140-D142</f>
        <v>-0.08222999994177371</v>
      </c>
      <c r="E143" s="124">
        <f>E140-E142</f>
        <v>-0.04892000000108965</v>
      </c>
      <c r="F143" s="124">
        <f>F140-F142</f>
        <v>0</v>
      </c>
      <c r="G143" s="124">
        <v>0</v>
      </c>
      <c r="H143" s="122"/>
      <c r="I143" s="10"/>
      <c r="J143" s="48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</row>
    <row r="144" spans="1:53" s="4" customFormat="1" ht="51.75" customHeight="1">
      <c r="A144" s="17"/>
      <c r="B144" s="122"/>
      <c r="C144" s="123"/>
      <c r="D144" s="125" t="s">
        <v>181</v>
      </c>
      <c r="E144" s="125" t="s">
        <v>182</v>
      </c>
      <c r="F144" s="125" t="s">
        <v>183</v>
      </c>
      <c r="G144" s="125"/>
      <c r="H144" s="122"/>
      <c r="I144" s="10"/>
      <c r="J144" s="48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</row>
    <row r="145" spans="1:53" s="4" customFormat="1" ht="25.15" customHeight="1">
      <c r="A145" s="17"/>
      <c r="B145" s="122"/>
      <c r="C145" s="123" t="s">
        <v>178</v>
      </c>
      <c r="D145" s="125">
        <v>346481.3</v>
      </c>
      <c r="E145" s="125">
        <v>346167.5</v>
      </c>
      <c r="F145" s="125">
        <f>D145-E145</f>
        <v>313.79999999998836</v>
      </c>
      <c r="G145" s="132"/>
      <c r="H145" s="132"/>
      <c r="I145" s="10"/>
      <c r="J145" s="48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</row>
    <row r="146" spans="1:53" s="4" customFormat="1" ht="15">
      <c r="A146" s="17"/>
      <c r="B146" s="122"/>
      <c r="C146" s="123" t="s">
        <v>179</v>
      </c>
      <c r="D146" s="125">
        <v>46958.6</v>
      </c>
      <c r="E146" s="125">
        <v>46958.6</v>
      </c>
      <c r="F146" s="125">
        <f>D146-E146</f>
        <v>0</v>
      </c>
      <c r="G146" s="125"/>
      <c r="H146" s="122"/>
      <c r="I146" s="10"/>
      <c r="J146" s="48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</row>
    <row r="147" spans="1:53" s="4" customFormat="1" ht="15">
      <c r="A147" s="17"/>
      <c r="B147" s="122"/>
      <c r="C147" s="123" t="s">
        <v>180</v>
      </c>
      <c r="D147" s="124">
        <v>393439.9</v>
      </c>
      <c r="E147" s="124">
        <v>393126.1</v>
      </c>
      <c r="F147" s="124">
        <f>D147-E147</f>
        <v>313.80000000004657</v>
      </c>
      <c r="G147" s="125"/>
      <c r="H147" s="122"/>
      <c r="I147" s="10"/>
      <c r="J147" s="48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</row>
    <row r="148" spans="1:53" s="4" customFormat="1" ht="25.9" customHeight="1">
      <c r="A148" s="17"/>
      <c r="B148" s="9"/>
      <c r="C148" s="32"/>
      <c r="D148" s="11"/>
      <c r="E148" s="12"/>
      <c r="F148" s="85"/>
      <c r="G148" s="12"/>
      <c r="H148" s="9"/>
      <c r="I148" s="86"/>
      <c r="J148" s="48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</row>
    <row r="149" spans="1:53" s="4" customFormat="1" ht="22.15" customHeight="1">
      <c r="A149" s="17"/>
      <c r="B149" s="9"/>
      <c r="C149" s="10"/>
      <c r="D149" s="82"/>
      <c r="E149" s="12"/>
      <c r="F149" s="12"/>
      <c r="G149" s="12"/>
      <c r="H149" s="9"/>
      <c r="I149" s="87"/>
      <c r="J149" s="48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</row>
    <row r="150" spans="1:53" s="4" customFormat="1" ht="20.25">
      <c r="A150" s="17"/>
      <c r="B150" s="9"/>
      <c r="C150" s="10"/>
      <c r="D150" s="11"/>
      <c r="E150" s="12"/>
      <c r="F150" s="12"/>
      <c r="G150" s="12"/>
      <c r="H150" s="83"/>
      <c r="I150" s="88"/>
      <c r="J150" s="48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</row>
    <row r="151" spans="1:53" s="4" customFormat="1" ht="15">
      <c r="A151" s="17"/>
      <c r="B151" s="9"/>
      <c r="C151" s="10"/>
      <c r="D151" s="11"/>
      <c r="E151" s="12"/>
      <c r="F151" s="12"/>
      <c r="G151" s="12"/>
      <c r="H151" s="9"/>
      <c r="I151" s="84"/>
      <c r="J151" s="48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</row>
    <row r="152" spans="1:53" s="4" customFormat="1" ht="15">
      <c r="A152" s="17"/>
      <c r="B152" s="9"/>
      <c r="C152" s="10"/>
      <c r="D152" s="11"/>
      <c r="E152" s="12"/>
      <c r="F152" s="12"/>
      <c r="G152" s="12"/>
      <c r="H152" s="9"/>
      <c r="I152" s="10"/>
      <c r="J152" s="48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</row>
    <row r="153" spans="1:53" s="4" customFormat="1" ht="15">
      <c r="A153" s="17"/>
      <c r="B153" s="9"/>
      <c r="C153" s="10"/>
      <c r="D153" s="11"/>
      <c r="E153" s="12"/>
      <c r="F153" s="12"/>
      <c r="G153" s="12"/>
      <c r="H153" s="9"/>
      <c r="I153" s="10"/>
      <c r="J153" s="48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</row>
    <row r="154" spans="1:53" s="4" customFormat="1" ht="15">
      <c r="A154" s="17"/>
      <c r="B154" s="9"/>
      <c r="C154" s="10"/>
      <c r="D154" s="11"/>
      <c r="E154" s="12"/>
      <c r="F154" s="12"/>
      <c r="G154" s="12"/>
      <c r="H154" s="9"/>
      <c r="I154" s="10"/>
      <c r="J154" s="48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</row>
    <row r="155" spans="1:53" s="4" customFormat="1" ht="15">
      <c r="A155" s="17"/>
      <c r="B155" s="9"/>
      <c r="C155" s="10"/>
      <c r="D155" s="11"/>
      <c r="E155" s="12"/>
      <c r="F155" s="12"/>
      <c r="G155" s="12"/>
      <c r="H155" s="9"/>
      <c r="I155" s="10"/>
      <c r="J155" s="48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</row>
    <row r="156" spans="1:53" s="4" customFormat="1" ht="15">
      <c r="A156" s="17"/>
      <c r="B156" s="9"/>
      <c r="C156" s="10"/>
      <c r="D156" s="11"/>
      <c r="E156" s="12"/>
      <c r="F156" s="12"/>
      <c r="G156" s="12"/>
      <c r="H156" s="9"/>
      <c r="I156" s="10"/>
      <c r="J156" s="48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</row>
    <row r="157" spans="1:53" s="4" customFormat="1" ht="15">
      <c r="A157" s="17"/>
      <c r="B157" s="9"/>
      <c r="C157" s="10"/>
      <c r="D157" s="11"/>
      <c r="E157" s="12"/>
      <c r="F157" s="12"/>
      <c r="G157" s="12"/>
      <c r="H157" s="9"/>
      <c r="I157" s="10"/>
      <c r="J157" s="48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</row>
    <row r="158" spans="1:53" s="4" customFormat="1" ht="15">
      <c r="A158" s="17"/>
      <c r="B158" s="9"/>
      <c r="C158" s="10"/>
      <c r="D158" s="11"/>
      <c r="E158" s="12"/>
      <c r="F158" s="12"/>
      <c r="G158" s="12"/>
      <c r="H158" s="9"/>
      <c r="I158" s="10"/>
      <c r="J158" s="48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</row>
    <row r="159" spans="1:53" s="4" customFormat="1" ht="15">
      <c r="A159" s="17"/>
      <c r="B159" s="9"/>
      <c r="C159" s="10"/>
      <c r="D159" s="11"/>
      <c r="E159" s="12"/>
      <c r="F159" s="12"/>
      <c r="G159" s="12"/>
      <c r="H159" s="9"/>
      <c r="I159" s="10"/>
      <c r="J159" s="48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</row>
    <row r="160" spans="1:53" s="4" customFormat="1" ht="15">
      <c r="A160" s="17"/>
      <c r="B160" s="9"/>
      <c r="C160" s="10"/>
      <c r="D160" s="11"/>
      <c r="E160" s="12"/>
      <c r="F160" s="12"/>
      <c r="G160" s="12"/>
      <c r="H160" s="9"/>
      <c r="I160" s="10"/>
      <c r="J160" s="48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</row>
    <row r="161" spans="1:53" s="4" customFormat="1" ht="15">
      <c r="A161" s="17"/>
      <c r="B161" s="9"/>
      <c r="C161" s="10"/>
      <c r="D161" s="11"/>
      <c r="E161" s="12"/>
      <c r="F161" s="12"/>
      <c r="G161" s="12"/>
      <c r="H161" s="9"/>
      <c r="I161" s="10"/>
      <c r="J161" s="48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</row>
    <row r="162" spans="1:53" s="4" customFormat="1" ht="15">
      <c r="A162" s="17"/>
      <c r="B162" s="9"/>
      <c r="C162" s="10"/>
      <c r="D162" s="11"/>
      <c r="E162" s="12"/>
      <c r="F162" s="12"/>
      <c r="G162" s="12"/>
      <c r="H162" s="9"/>
      <c r="I162" s="10"/>
      <c r="J162" s="48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</row>
    <row r="163" spans="1:53" s="4" customFormat="1" ht="15">
      <c r="A163" s="17"/>
      <c r="B163" s="9"/>
      <c r="C163" s="10"/>
      <c r="D163" s="11"/>
      <c r="E163" s="12"/>
      <c r="F163" s="12"/>
      <c r="G163" s="12"/>
      <c r="H163" s="9"/>
      <c r="I163" s="10"/>
      <c r="J163" s="48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</row>
    <row r="164" spans="1:53" s="4" customFormat="1" ht="15">
      <c r="A164" s="17"/>
      <c r="B164" s="9"/>
      <c r="C164" s="10"/>
      <c r="D164" s="11"/>
      <c r="E164" s="12"/>
      <c r="F164" s="12"/>
      <c r="G164" s="12"/>
      <c r="H164" s="9"/>
      <c r="I164" s="10"/>
      <c r="J164" s="48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</row>
    <row r="165" spans="1:53" s="4" customFormat="1" ht="15">
      <c r="A165" s="17"/>
      <c r="B165" s="9"/>
      <c r="C165" s="10"/>
      <c r="D165" s="11"/>
      <c r="E165" s="12"/>
      <c r="F165" s="12"/>
      <c r="G165" s="12"/>
      <c r="H165" s="9"/>
      <c r="I165" s="10"/>
      <c r="J165" s="48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</row>
    <row r="166" spans="1:53" s="4" customFormat="1" ht="15">
      <c r="A166" s="17"/>
      <c r="B166" s="9"/>
      <c r="C166" s="10"/>
      <c r="D166" s="11"/>
      <c r="E166" s="12"/>
      <c r="F166" s="12"/>
      <c r="G166" s="12"/>
      <c r="H166" s="9"/>
      <c r="I166" s="10"/>
      <c r="J166" s="48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</row>
    <row r="167" spans="1:53" s="4" customFormat="1" ht="15">
      <c r="A167" s="17"/>
      <c r="B167" s="9"/>
      <c r="C167" s="10"/>
      <c r="D167" s="11"/>
      <c r="E167" s="12"/>
      <c r="F167" s="12"/>
      <c r="G167" s="12"/>
      <c r="H167" s="9"/>
      <c r="I167" s="10"/>
      <c r="J167" s="48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</row>
    <row r="168" spans="1:53" s="4" customFormat="1" ht="15">
      <c r="A168" s="17"/>
      <c r="B168" s="9"/>
      <c r="C168" s="10"/>
      <c r="D168" s="11"/>
      <c r="E168" s="12"/>
      <c r="F168" s="12"/>
      <c r="G168" s="12"/>
      <c r="H168" s="9"/>
      <c r="I168" s="10"/>
      <c r="J168" s="48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</row>
    <row r="169" spans="1:53" s="4" customFormat="1" ht="15">
      <c r="A169" s="17"/>
      <c r="B169" s="9"/>
      <c r="C169" s="10"/>
      <c r="D169" s="11"/>
      <c r="E169" s="12"/>
      <c r="F169" s="12"/>
      <c r="G169" s="12"/>
      <c r="H169" s="9"/>
      <c r="I169" s="10"/>
      <c r="J169" s="48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</row>
    <row r="170" spans="1:53" s="4" customFormat="1" ht="15">
      <c r="A170" s="17"/>
      <c r="B170" s="9"/>
      <c r="C170" s="10"/>
      <c r="D170" s="11"/>
      <c r="E170" s="12"/>
      <c r="F170" s="12"/>
      <c r="G170" s="12"/>
      <c r="H170" s="9"/>
      <c r="I170" s="10"/>
      <c r="J170" s="48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</row>
    <row r="171" spans="1:53" s="4" customFormat="1" ht="15">
      <c r="A171" s="17"/>
      <c r="B171" s="9"/>
      <c r="C171" s="10"/>
      <c r="D171" s="11"/>
      <c r="E171" s="12"/>
      <c r="F171" s="12"/>
      <c r="G171" s="12"/>
      <c r="H171" s="9"/>
      <c r="I171" s="10"/>
      <c r="J171" s="48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</row>
    <row r="172" spans="1:53" s="4" customFormat="1" ht="15">
      <c r="A172" s="17"/>
      <c r="B172" s="9"/>
      <c r="C172" s="10"/>
      <c r="D172" s="11"/>
      <c r="E172" s="12"/>
      <c r="F172" s="12"/>
      <c r="G172" s="12"/>
      <c r="H172" s="9"/>
      <c r="I172" s="10"/>
      <c r="J172" s="48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</row>
    <row r="173" spans="1:53" s="4" customFormat="1" ht="15">
      <c r="A173" s="17"/>
      <c r="B173" s="9"/>
      <c r="C173" s="10"/>
      <c r="D173" s="11"/>
      <c r="E173" s="12"/>
      <c r="F173" s="12"/>
      <c r="G173" s="12"/>
      <c r="H173" s="9"/>
      <c r="I173" s="10"/>
      <c r="J173" s="48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</row>
    <row r="174" spans="1:53" s="4" customFormat="1" ht="15">
      <c r="A174" s="17"/>
      <c r="B174" s="9"/>
      <c r="C174" s="10"/>
      <c r="D174" s="11"/>
      <c r="E174" s="12"/>
      <c r="F174" s="12"/>
      <c r="G174" s="12"/>
      <c r="H174" s="9"/>
      <c r="I174" s="10"/>
      <c r="J174" s="48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</row>
    <row r="175" spans="1:53" s="4" customFormat="1" ht="15">
      <c r="A175" s="17"/>
      <c r="B175" s="9"/>
      <c r="C175" s="10"/>
      <c r="D175" s="11"/>
      <c r="E175" s="12"/>
      <c r="F175" s="12"/>
      <c r="G175" s="12"/>
      <c r="H175" s="9"/>
      <c r="I175" s="10"/>
      <c r="J175" s="48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</row>
    <row r="176" spans="1:53" s="4" customFormat="1" ht="15">
      <c r="A176" s="17"/>
      <c r="B176" s="9"/>
      <c r="C176" s="10"/>
      <c r="D176" s="11"/>
      <c r="E176" s="12"/>
      <c r="F176" s="12"/>
      <c r="G176" s="12"/>
      <c r="H176" s="9"/>
      <c r="I176" s="10"/>
      <c r="J176" s="48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</row>
    <row r="177" spans="1:53" s="4" customFormat="1" ht="15">
      <c r="A177" s="17"/>
      <c r="B177" s="9"/>
      <c r="C177" s="10"/>
      <c r="D177" s="11"/>
      <c r="E177" s="12"/>
      <c r="F177" s="12"/>
      <c r="G177" s="12"/>
      <c r="H177" s="9"/>
      <c r="I177" s="10"/>
      <c r="J177" s="48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</row>
    <row r="178" spans="1:53" s="4" customFormat="1" ht="15">
      <c r="A178" s="17"/>
      <c r="B178" s="9"/>
      <c r="C178" s="10"/>
      <c r="D178" s="11"/>
      <c r="E178" s="12"/>
      <c r="F178" s="12"/>
      <c r="G178" s="12"/>
      <c r="H178" s="9"/>
      <c r="I178" s="10"/>
      <c r="J178" s="48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</row>
    <row r="179" spans="1:53" s="4" customFormat="1" ht="15">
      <c r="A179" s="17"/>
      <c r="B179" s="9"/>
      <c r="C179" s="10"/>
      <c r="D179" s="11"/>
      <c r="E179" s="12"/>
      <c r="F179" s="12"/>
      <c r="G179" s="12"/>
      <c r="H179" s="9"/>
      <c r="I179" s="10"/>
      <c r="J179" s="48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</row>
    <row r="180" spans="1:53" s="4" customFormat="1" ht="15">
      <c r="A180" s="17"/>
      <c r="B180" s="9"/>
      <c r="C180" s="10"/>
      <c r="D180" s="11"/>
      <c r="E180" s="12"/>
      <c r="F180" s="12"/>
      <c r="G180" s="12"/>
      <c r="H180" s="9"/>
      <c r="I180" s="10"/>
      <c r="J180" s="48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</row>
    <row r="181" spans="1:53" s="4" customFormat="1" ht="15">
      <c r="A181" s="17"/>
      <c r="B181" s="9"/>
      <c r="C181" s="10"/>
      <c r="D181" s="11"/>
      <c r="E181" s="12"/>
      <c r="F181" s="12"/>
      <c r="G181" s="12"/>
      <c r="H181" s="9"/>
      <c r="I181" s="10"/>
      <c r="J181" s="48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</row>
    <row r="182" spans="1:53" s="4" customFormat="1" ht="15">
      <c r="A182" s="17"/>
      <c r="B182" s="9"/>
      <c r="C182" s="10"/>
      <c r="D182" s="11"/>
      <c r="E182" s="12"/>
      <c r="F182" s="12"/>
      <c r="G182" s="12"/>
      <c r="H182" s="9"/>
      <c r="I182" s="10"/>
      <c r="J182" s="48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</row>
    <row r="183" spans="1:53" s="4" customFormat="1" ht="15">
      <c r="A183" s="17"/>
      <c r="B183" s="9"/>
      <c r="C183" s="10"/>
      <c r="D183" s="11"/>
      <c r="E183" s="12"/>
      <c r="F183" s="12"/>
      <c r="G183" s="12"/>
      <c r="H183" s="9"/>
      <c r="I183" s="10"/>
      <c r="J183" s="48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</row>
    <row r="184" spans="1:53" s="4" customFormat="1" ht="15">
      <c r="A184" s="17"/>
      <c r="B184" s="9"/>
      <c r="C184" s="10"/>
      <c r="D184" s="11"/>
      <c r="E184" s="12"/>
      <c r="F184" s="12"/>
      <c r="G184" s="12"/>
      <c r="H184" s="9"/>
      <c r="I184" s="10"/>
      <c r="J184" s="48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</row>
    <row r="185" spans="1:53" s="4" customFormat="1" ht="15">
      <c r="A185" s="17"/>
      <c r="B185" s="9"/>
      <c r="C185" s="10"/>
      <c r="D185" s="11"/>
      <c r="E185" s="12"/>
      <c r="F185" s="12"/>
      <c r="G185" s="12"/>
      <c r="H185" s="9"/>
      <c r="I185" s="10"/>
      <c r="J185" s="48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</row>
    <row r="186" spans="1:53" s="4" customFormat="1" ht="15">
      <c r="A186" s="17"/>
      <c r="B186" s="9"/>
      <c r="C186" s="10"/>
      <c r="D186" s="11"/>
      <c r="E186" s="12"/>
      <c r="F186" s="12"/>
      <c r="G186" s="12"/>
      <c r="H186" s="9"/>
      <c r="I186" s="10"/>
      <c r="J186" s="48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</row>
    <row r="187" spans="1:53" s="4" customFormat="1" ht="15">
      <c r="A187" s="17"/>
      <c r="B187" s="9"/>
      <c r="C187" s="10"/>
      <c r="D187" s="11"/>
      <c r="E187" s="12"/>
      <c r="F187" s="12"/>
      <c r="G187" s="12"/>
      <c r="H187" s="9"/>
      <c r="I187" s="10"/>
      <c r="J187" s="48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</row>
    <row r="188" spans="1:53" s="4" customFormat="1" ht="15">
      <c r="A188" s="17"/>
      <c r="B188" s="9"/>
      <c r="C188" s="10"/>
      <c r="D188" s="11"/>
      <c r="E188" s="12"/>
      <c r="F188" s="12"/>
      <c r="G188" s="12"/>
      <c r="H188" s="9"/>
      <c r="I188" s="10"/>
      <c r="J188" s="48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</row>
    <row r="189" spans="1:53" s="4" customFormat="1" ht="15">
      <c r="A189" s="17"/>
      <c r="B189" s="9"/>
      <c r="C189" s="10"/>
      <c r="D189" s="11"/>
      <c r="E189" s="12"/>
      <c r="F189" s="12"/>
      <c r="G189" s="12"/>
      <c r="H189" s="9"/>
      <c r="I189" s="10"/>
      <c r="J189" s="48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</row>
    <row r="190" spans="1:53" s="4" customFormat="1" ht="15">
      <c r="A190" s="17"/>
      <c r="B190" s="9"/>
      <c r="C190" s="10"/>
      <c r="D190" s="11"/>
      <c r="E190" s="12"/>
      <c r="F190" s="12"/>
      <c r="G190" s="12"/>
      <c r="H190" s="9"/>
      <c r="I190" s="10"/>
      <c r="J190" s="48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</row>
    <row r="191" spans="1:53" s="4" customFormat="1" ht="15">
      <c r="A191" s="17"/>
      <c r="B191" s="9"/>
      <c r="C191" s="10"/>
      <c r="D191" s="11"/>
      <c r="E191" s="12"/>
      <c r="F191" s="12"/>
      <c r="G191" s="12"/>
      <c r="H191" s="9"/>
      <c r="I191" s="10"/>
      <c r="J191" s="48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</row>
    <row r="192" spans="1:53" s="4" customFormat="1" ht="15">
      <c r="A192" s="17"/>
      <c r="B192" s="9"/>
      <c r="C192" s="10"/>
      <c r="D192" s="11"/>
      <c r="E192" s="12"/>
      <c r="F192" s="12"/>
      <c r="G192" s="12"/>
      <c r="H192" s="9"/>
      <c r="I192" s="10"/>
      <c r="J192" s="48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</row>
    <row r="193" spans="1:53" s="4" customFormat="1" ht="15">
      <c r="A193" s="17"/>
      <c r="B193" s="9"/>
      <c r="C193" s="10"/>
      <c r="D193" s="11"/>
      <c r="E193" s="12"/>
      <c r="F193" s="12"/>
      <c r="G193" s="12"/>
      <c r="H193" s="9"/>
      <c r="I193" s="10"/>
      <c r="J193" s="48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</row>
    <row r="194" spans="1:53" s="4" customFormat="1" ht="15">
      <c r="A194" s="17"/>
      <c r="B194" s="9"/>
      <c r="C194" s="10"/>
      <c r="D194" s="11"/>
      <c r="E194" s="12"/>
      <c r="F194" s="12"/>
      <c r="G194" s="12"/>
      <c r="H194" s="9"/>
      <c r="I194" s="10"/>
      <c r="J194" s="48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</row>
    <row r="195" spans="1:53" s="4" customFormat="1" ht="15">
      <c r="A195" s="17"/>
      <c r="B195" s="9"/>
      <c r="C195" s="10"/>
      <c r="D195" s="11"/>
      <c r="E195" s="12"/>
      <c r="F195" s="12"/>
      <c r="G195" s="12"/>
      <c r="H195" s="9"/>
      <c r="I195" s="10"/>
      <c r="J195" s="48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</row>
    <row r="196" spans="1:53" s="4" customFormat="1" ht="15">
      <c r="A196" s="17"/>
      <c r="B196" s="9"/>
      <c r="C196" s="10"/>
      <c r="D196" s="11"/>
      <c r="E196" s="12"/>
      <c r="F196" s="12"/>
      <c r="G196" s="12"/>
      <c r="H196" s="9"/>
      <c r="I196" s="10"/>
      <c r="J196" s="48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</row>
    <row r="197" spans="1:53" s="4" customFormat="1" ht="15">
      <c r="A197" s="17"/>
      <c r="B197" s="9"/>
      <c r="C197" s="10"/>
      <c r="D197" s="11"/>
      <c r="E197" s="12"/>
      <c r="F197" s="12"/>
      <c r="G197" s="12"/>
      <c r="H197" s="9"/>
      <c r="I197" s="10"/>
      <c r="J197" s="48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</row>
    <row r="198" spans="1:53" s="4" customFormat="1" ht="15">
      <c r="A198" s="17"/>
      <c r="B198" s="9"/>
      <c r="C198" s="10"/>
      <c r="D198" s="11"/>
      <c r="E198" s="12"/>
      <c r="F198" s="12"/>
      <c r="G198" s="12"/>
      <c r="H198" s="9"/>
      <c r="I198" s="10"/>
      <c r="J198" s="48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</row>
    <row r="199" spans="1:53" s="4" customFormat="1" ht="15">
      <c r="A199" s="17"/>
      <c r="B199" s="9"/>
      <c r="C199" s="10"/>
      <c r="D199" s="11"/>
      <c r="E199" s="12"/>
      <c r="F199" s="12"/>
      <c r="G199" s="12"/>
      <c r="H199" s="9"/>
      <c r="I199" s="10"/>
      <c r="J199" s="48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</row>
    <row r="200" spans="1:53" s="4" customFormat="1" ht="15">
      <c r="A200" s="17"/>
      <c r="B200" s="9"/>
      <c r="C200" s="10"/>
      <c r="D200" s="11"/>
      <c r="E200" s="12"/>
      <c r="F200" s="12"/>
      <c r="G200" s="12"/>
      <c r="H200" s="9"/>
      <c r="I200" s="10"/>
      <c r="J200" s="48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</row>
    <row r="201" spans="1:53" s="4" customFormat="1" ht="15">
      <c r="A201" s="17"/>
      <c r="B201" s="9"/>
      <c r="C201" s="10"/>
      <c r="D201" s="11"/>
      <c r="E201" s="12"/>
      <c r="F201" s="12"/>
      <c r="G201" s="12"/>
      <c r="H201" s="9"/>
      <c r="I201" s="10"/>
      <c r="J201" s="48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</row>
    <row r="202" spans="1:53" s="4" customFormat="1" ht="15">
      <c r="A202" s="17"/>
      <c r="B202" s="9"/>
      <c r="C202" s="10"/>
      <c r="D202" s="11"/>
      <c r="E202" s="12"/>
      <c r="F202" s="12"/>
      <c r="G202" s="12"/>
      <c r="H202" s="9"/>
      <c r="I202" s="10"/>
      <c r="J202" s="48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</row>
    <row r="203" spans="1:53" s="4" customFormat="1" ht="15">
      <c r="A203" s="17"/>
      <c r="B203" s="9"/>
      <c r="C203" s="10"/>
      <c r="D203" s="11"/>
      <c r="E203" s="12"/>
      <c r="F203" s="12"/>
      <c r="G203" s="12"/>
      <c r="H203" s="9"/>
      <c r="I203" s="10"/>
      <c r="J203" s="48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</row>
    <row r="204" spans="1:53" s="4" customFormat="1" ht="15">
      <c r="A204" s="17"/>
      <c r="B204" s="9"/>
      <c r="C204" s="10"/>
      <c r="D204" s="11"/>
      <c r="E204" s="12"/>
      <c r="F204" s="12"/>
      <c r="G204" s="12"/>
      <c r="H204" s="9"/>
      <c r="I204" s="10"/>
      <c r="J204" s="48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</row>
    <row r="205" spans="1:53" s="4" customFormat="1" ht="15">
      <c r="A205" s="17"/>
      <c r="B205" s="9"/>
      <c r="C205" s="10"/>
      <c r="D205" s="11"/>
      <c r="E205" s="12"/>
      <c r="F205" s="12"/>
      <c r="G205" s="12"/>
      <c r="H205" s="9"/>
      <c r="I205" s="10"/>
      <c r="J205" s="48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</row>
    <row r="206" spans="1:53" s="4" customFormat="1" ht="15">
      <c r="A206" s="17"/>
      <c r="B206" s="9"/>
      <c r="C206" s="10"/>
      <c r="D206" s="11"/>
      <c r="E206" s="12"/>
      <c r="F206" s="12"/>
      <c r="G206" s="12"/>
      <c r="H206" s="9"/>
      <c r="I206" s="10"/>
      <c r="J206" s="48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</row>
    <row r="207" spans="1:53" s="4" customFormat="1" ht="15">
      <c r="A207" s="17"/>
      <c r="B207" s="9"/>
      <c r="C207" s="10"/>
      <c r="D207" s="11"/>
      <c r="E207" s="12"/>
      <c r="F207" s="12"/>
      <c r="G207" s="12"/>
      <c r="H207" s="9"/>
      <c r="I207" s="10"/>
      <c r="J207" s="48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</row>
    <row r="208" spans="1:53" s="4" customFormat="1" ht="15">
      <c r="A208" s="17"/>
      <c r="B208" s="9"/>
      <c r="C208" s="10"/>
      <c r="D208" s="11"/>
      <c r="E208" s="12"/>
      <c r="F208" s="12"/>
      <c r="G208" s="12"/>
      <c r="H208" s="9"/>
      <c r="I208" s="10"/>
      <c r="J208" s="48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</row>
    <row r="209" spans="1:53" s="4" customFormat="1" ht="15">
      <c r="A209" s="17"/>
      <c r="B209" s="9"/>
      <c r="C209" s="10"/>
      <c r="D209" s="11"/>
      <c r="E209" s="12"/>
      <c r="F209" s="12"/>
      <c r="G209" s="12"/>
      <c r="H209" s="9"/>
      <c r="I209" s="10"/>
      <c r="J209" s="48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</row>
    <row r="210" spans="1:53" s="4" customFormat="1" ht="15">
      <c r="A210" s="17"/>
      <c r="B210" s="9"/>
      <c r="C210" s="10"/>
      <c r="D210" s="11"/>
      <c r="E210" s="12"/>
      <c r="F210" s="12"/>
      <c r="G210" s="12"/>
      <c r="H210" s="9"/>
      <c r="I210" s="10"/>
      <c r="J210" s="48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</row>
    <row r="211" spans="1:53" s="4" customFormat="1" ht="15">
      <c r="A211" s="17"/>
      <c r="B211" s="9"/>
      <c r="C211" s="10"/>
      <c r="D211" s="11"/>
      <c r="E211" s="12"/>
      <c r="F211" s="12"/>
      <c r="G211" s="12"/>
      <c r="H211" s="9"/>
      <c r="I211" s="10"/>
      <c r="J211" s="48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</row>
    <row r="212" spans="1:53" s="4" customFormat="1" ht="15">
      <c r="A212" s="17"/>
      <c r="B212" s="9"/>
      <c r="C212" s="10"/>
      <c r="D212" s="11"/>
      <c r="E212" s="12"/>
      <c r="F212" s="12"/>
      <c r="G212" s="12"/>
      <c r="H212" s="9"/>
      <c r="I212" s="10"/>
      <c r="J212" s="48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</row>
    <row r="213" spans="1:53" s="4" customFormat="1" ht="15">
      <c r="A213" s="17"/>
      <c r="B213" s="9"/>
      <c r="C213" s="10"/>
      <c r="D213" s="11"/>
      <c r="E213" s="12"/>
      <c r="F213" s="12"/>
      <c r="G213" s="12"/>
      <c r="H213" s="9"/>
      <c r="I213" s="10"/>
      <c r="J213" s="48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</row>
    <row r="214" spans="1:53" s="4" customFormat="1" ht="15">
      <c r="A214" s="17"/>
      <c r="B214" s="9"/>
      <c r="C214" s="10"/>
      <c r="D214" s="11"/>
      <c r="E214" s="12"/>
      <c r="F214" s="12"/>
      <c r="G214" s="12"/>
      <c r="H214" s="9"/>
      <c r="I214" s="10"/>
      <c r="J214" s="48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</row>
    <row r="215" spans="1:53" s="4" customFormat="1" ht="15">
      <c r="A215" s="17"/>
      <c r="B215" s="9"/>
      <c r="C215" s="10"/>
      <c r="D215" s="11"/>
      <c r="E215" s="12"/>
      <c r="F215" s="12"/>
      <c r="G215" s="12"/>
      <c r="H215" s="9"/>
      <c r="I215" s="10"/>
      <c r="J215" s="48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</row>
    <row r="216" spans="1:53" s="4" customFormat="1" ht="15">
      <c r="A216" s="17"/>
      <c r="B216" s="9"/>
      <c r="C216" s="10"/>
      <c r="D216" s="11"/>
      <c r="E216" s="12"/>
      <c r="F216" s="12"/>
      <c r="G216" s="12"/>
      <c r="H216" s="9"/>
      <c r="I216" s="10"/>
      <c r="J216" s="48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</row>
    <row r="217" spans="1:53" s="4" customFormat="1" ht="15">
      <c r="A217" s="17"/>
      <c r="B217" s="9"/>
      <c r="C217" s="10"/>
      <c r="D217" s="11"/>
      <c r="E217" s="12"/>
      <c r="F217" s="12"/>
      <c r="G217" s="12"/>
      <c r="H217" s="9"/>
      <c r="I217" s="10"/>
      <c r="J217" s="48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</row>
    <row r="218" spans="1:53" s="4" customFormat="1" ht="15">
      <c r="A218" s="17"/>
      <c r="B218" s="9"/>
      <c r="C218" s="10"/>
      <c r="D218" s="11"/>
      <c r="E218" s="12"/>
      <c r="F218" s="12"/>
      <c r="G218" s="12"/>
      <c r="H218" s="9"/>
      <c r="I218" s="10"/>
      <c r="J218" s="48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</row>
    <row r="219" spans="1:53" s="4" customFormat="1" ht="15">
      <c r="A219" s="17"/>
      <c r="B219" s="9"/>
      <c r="C219" s="10"/>
      <c r="D219" s="11"/>
      <c r="E219" s="12"/>
      <c r="F219" s="12"/>
      <c r="G219" s="12"/>
      <c r="H219" s="9"/>
      <c r="I219" s="10"/>
      <c r="J219" s="48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</row>
    <row r="220" spans="1:53" s="4" customFormat="1" ht="15">
      <c r="A220" s="17"/>
      <c r="B220" s="9"/>
      <c r="C220" s="10"/>
      <c r="D220" s="11"/>
      <c r="E220" s="12"/>
      <c r="F220" s="12"/>
      <c r="G220" s="12"/>
      <c r="H220" s="9"/>
      <c r="I220" s="10"/>
      <c r="J220" s="48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</row>
    <row r="221" spans="1:53" s="4" customFormat="1" ht="15">
      <c r="A221" s="17"/>
      <c r="B221" s="9"/>
      <c r="C221" s="10"/>
      <c r="D221" s="11"/>
      <c r="E221" s="12"/>
      <c r="F221" s="12"/>
      <c r="G221" s="12"/>
      <c r="H221" s="9"/>
      <c r="I221" s="10"/>
      <c r="J221" s="48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</row>
    <row r="222" spans="1:53" s="4" customFormat="1" ht="15">
      <c r="A222" s="17"/>
      <c r="B222" s="9"/>
      <c r="C222" s="10"/>
      <c r="D222" s="11"/>
      <c r="E222" s="12"/>
      <c r="F222" s="12"/>
      <c r="G222" s="12"/>
      <c r="H222" s="9"/>
      <c r="I222" s="10"/>
      <c r="J222" s="48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</row>
    <row r="223" spans="1:53" s="4" customFormat="1" ht="15">
      <c r="A223" s="17"/>
      <c r="B223" s="9"/>
      <c r="C223" s="10"/>
      <c r="D223" s="11"/>
      <c r="E223" s="12"/>
      <c r="F223" s="12"/>
      <c r="G223" s="12"/>
      <c r="H223" s="9"/>
      <c r="I223" s="10"/>
      <c r="J223" s="48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</row>
    <row r="224" spans="1:53" s="4" customFormat="1" ht="15">
      <c r="A224" s="17"/>
      <c r="B224" s="9"/>
      <c r="C224" s="10"/>
      <c r="D224" s="11"/>
      <c r="E224" s="12"/>
      <c r="F224" s="12"/>
      <c r="G224" s="12"/>
      <c r="H224" s="9"/>
      <c r="I224" s="10"/>
      <c r="J224" s="48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</row>
    <row r="225" spans="1:53" s="4" customFormat="1" ht="15">
      <c r="A225" s="17"/>
      <c r="B225" s="9"/>
      <c r="C225" s="10"/>
      <c r="D225" s="11"/>
      <c r="E225" s="12"/>
      <c r="F225" s="12"/>
      <c r="G225" s="12"/>
      <c r="H225" s="9"/>
      <c r="I225" s="10"/>
      <c r="J225" s="48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</row>
    <row r="226" spans="1:53" s="4" customFormat="1" ht="15">
      <c r="A226" s="17"/>
      <c r="B226" s="9"/>
      <c r="C226" s="10"/>
      <c r="D226" s="11"/>
      <c r="E226" s="12"/>
      <c r="F226" s="12"/>
      <c r="G226" s="12"/>
      <c r="H226" s="9"/>
      <c r="I226" s="10"/>
      <c r="J226" s="48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</row>
    <row r="227" spans="1:53" s="4" customFormat="1" ht="15">
      <c r="A227" s="17"/>
      <c r="B227" s="9"/>
      <c r="C227" s="10"/>
      <c r="D227" s="11"/>
      <c r="E227" s="12"/>
      <c r="F227" s="12"/>
      <c r="G227" s="12"/>
      <c r="H227" s="9"/>
      <c r="I227" s="10"/>
      <c r="J227" s="48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</row>
    <row r="228" spans="1:53" s="4" customFormat="1" ht="15">
      <c r="A228" s="17"/>
      <c r="B228" s="9"/>
      <c r="C228" s="10"/>
      <c r="D228" s="11"/>
      <c r="E228" s="12"/>
      <c r="F228" s="12"/>
      <c r="G228" s="12"/>
      <c r="H228" s="9"/>
      <c r="I228" s="10"/>
      <c r="J228" s="48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</row>
    <row r="229" spans="1:53" s="4" customFormat="1" ht="15">
      <c r="A229" s="17"/>
      <c r="B229" s="9"/>
      <c r="C229" s="10"/>
      <c r="D229" s="11"/>
      <c r="E229" s="12"/>
      <c r="F229" s="12"/>
      <c r="G229" s="12"/>
      <c r="H229" s="9"/>
      <c r="I229" s="10"/>
      <c r="J229" s="48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</row>
    <row r="230" spans="1:53" s="4" customFormat="1" ht="15">
      <c r="A230" s="17"/>
      <c r="B230" s="9"/>
      <c r="C230" s="10"/>
      <c r="D230" s="11"/>
      <c r="E230" s="12"/>
      <c r="F230" s="12"/>
      <c r="G230" s="12"/>
      <c r="H230" s="9"/>
      <c r="I230" s="10"/>
      <c r="J230" s="48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</row>
    <row r="231" spans="1:53" s="4" customFormat="1" ht="15">
      <c r="A231" s="17"/>
      <c r="B231" s="9"/>
      <c r="C231" s="10"/>
      <c r="D231" s="11"/>
      <c r="E231" s="12"/>
      <c r="F231" s="12"/>
      <c r="G231" s="12"/>
      <c r="H231" s="9"/>
      <c r="I231" s="10"/>
      <c r="J231" s="48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</row>
    <row r="232" spans="1:53" s="4" customFormat="1" ht="15">
      <c r="A232" s="17"/>
      <c r="B232" s="9"/>
      <c r="C232" s="10"/>
      <c r="D232" s="11"/>
      <c r="E232" s="12"/>
      <c r="F232" s="12"/>
      <c r="G232" s="12"/>
      <c r="H232" s="9"/>
      <c r="I232" s="10"/>
      <c r="J232" s="48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</row>
    <row r="233" spans="1:53" s="4" customFormat="1" ht="15">
      <c r="A233" s="17"/>
      <c r="B233" s="9"/>
      <c r="C233" s="10"/>
      <c r="D233" s="11"/>
      <c r="E233" s="12"/>
      <c r="F233" s="12"/>
      <c r="G233" s="12"/>
      <c r="H233" s="9"/>
      <c r="I233" s="10"/>
      <c r="J233" s="48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</row>
    <row r="234" spans="1:53" s="4" customFormat="1" ht="15">
      <c r="A234" s="17"/>
      <c r="B234" s="9"/>
      <c r="C234" s="10"/>
      <c r="D234" s="11"/>
      <c r="E234" s="12"/>
      <c r="F234" s="12"/>
      <c r="G234" s="12"/>
      <c r="H234" s="9"/>
      <c r="I234" s="10"/>
      <c r="J234" s="48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</row>
    <row r="235" spans="1:53" s="4" customFormat="1" ht="15">
      <c r="A235" s="17"/>
      <c r="B235" s="9"/>
      <c r="C235" s="10"/>
      <c r="D235" s="11"/>
      <c r="E235" s="12"/>
      <c r="F235" s="12"/>
      <c r="G235" s="12"/>
      <c r="H235" s="9"/>
      <c r="I235" s="10"/>
      <c r="J235" s="48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</row>
    <row r="236" spans="1:53" s="4" customFormat="1" ht="15">
      <c r="A236" s="17"/>
      <c r="B236" s="9"/>
      <c r="C236" s="10"/>
      <c r="D236" s="11"/>
      <c r="E236" s="12"/>
      <c r="F236" s="12"/>
      <c r="G236" s="12"/>
      <c r="H236" s="9"/>
      <c r="I236" s="10"/>
      <c r="J236" s="48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</row>
    <row r="237" spans="1:53" s="4" customFormat="1" ht="15">
      <c r="A237" s="17"/>
      <c r="B237" s="9"/>
      <c r="C237" s="10"/>
      <c r="D237" s="11"/>
      <c r="E237" s="12"/>
      <c r="F237" s="12"/>
      <c r="G237" s="12"/>
      <c r="H237" s="9"/>
      <c r="I237" s="10"/>
      <c r="J237" s="48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</row>
    <row r="238" spans="1:53" s="4" customFormat="1" ht="15">
      <c r="A238" s="17"/>
      <c r="B238" s="9"/>
      <c r="C238" s="10"/>
      <c r="D238" s="11"/>
      <c r="E238" s="12"/>
      <c r="F238" s="12"/>
      <c r="G238" s="12"/>
      <c r="H238" s="9"/>
      <c r="I238" s="10"/>
      <c r="J238" s="48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</row>
    <row r="239" spans="1:53" s="4" customFormat="1" ht="15">
      <c r="A239" s="17"/>
      <c r="B239" s="9"/>
      <c r="C239" s="10"/>
      <c r="D239" s="11"/>
      <c r="E239" s="12"/>
      <c r="F239" s="12"/>
      <c r="G239" s="12"/>
      <c r="H239" s="9"/>
      <c r="I239" s="10"/>
      <c r="J239" s="48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</row>
    <row r="240" spans="1:53" s="4" customFormat="1" ht="15">
      <c r="A240" s="17"/>
      <c r="B240" s="9"/>
      <c r="C240" s="10"/>
      <c r="D240" s="11"/>
      <c r="E240" s="12"/>
      <c r="F240" s="12"/>
      <c r="G240" s="12"/>
      <c r="H240" s="9"/>
      <c r="I240" s="10"/>
      <c r="J240" s="48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</row>
    <row r="241" spans="1:53" s="4" customFormat="1" ht="15">
      <c r="A241" s="17"/>
      <c r="B241" s="9"/>
      <c r="C241" s="10"/>
      <c r="D241" s="11"/>
      <c r="E241" s="12"/>
      <c r="F241" s="12"/>
      <c r="G241" s="12"/>
      <c r="H241" s="9"/>
      <c r="I241" s="10"/>
      <c r="J241" s="48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</row>
    <row r="242" spans="1:53" s="4" customFormat="1" ht="15">
      <c r="A242" s="17"/>
      <c r="B242" s="9"/>
      <c r="C242" s="10"/>
      <c r="D242" s="11"/>
      <c r="E242" s="12"/>
      <c r="F242" s="12"/>
      <c r="G242" s="12"/>
      <c r="H242" s="9"/>
      <c r="I242" s="10"/>
      <c r="J242" s="48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</row>
    <row r="243" spans="1:53" s="4" customFormat="1" ht="15">
      <c r="A243" s="17"/>
      <c r="B243" s="9"/>
      <c r="C243" s="10"/>
      <c r="D243" s="11"/>
      <c r="E243" s="12"/>
      <c r="F243" s="12"/>
      <c r="G243" s="12"/>
      <c r="H243" s="9"/>
      <c r="I243" s="10"/>
      <c r="J243" s="48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</row>
    <row r="244" spans="1:53" s="4" customFormat="1" ht="15">
      <c r="A244" s="17"/>
      <c r="B244" s="9"/>
      <c r="C244" s="10"/>
      <c r="D244" s="11"/>
      <c r="E244" s="12"/>
      <c r="F244" s="12"/>
      <c r="G244" s="12"/>
      <c r="H244" s="9"/>
      <c r="I244" s="10"/>
      <c r="J244" s="48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</row>
    <row r="245" spans="1:53" s="4" customFormat="1" ht="15">
      <c r="A245" s="17"/>
      <c r="B245" s="9"/>
      <c r="C245" s="10"/>
      <c r="D245" s="11"/>
      <c r="E245" s="12"/>
      <c r="F245" s="12"/>
      <c r="G245" s="12"/>
      <c r="H245" s="9"/>
      <c r="I245" s="10"/>
      <c r="J245" s="48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</row>
    <row r="246" spans="1:53" s="4" customFormat="1" ht="15">
      <c r="A246" s="17"/>
      <c r="B246" s="9"/>
      <c r="C246" s="10"/>
      <c r="D246" s="11"/>
      <c r="E246" s="12"/>
      <c r="F246" s="12"/>
      <c r="G246" s="12"/>
      <c r="H246" s="9"/>
      <c r="I246" s="10"/>
      <c r="J246" s="48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</row>
    <row r="247" spans="1:53" s="4" customFormat="1" ht="15">
      <c r="A247" s="17"/>
      <c r="B247" s="9"/>
      <c r="C247" s="10"/>
      <c r="D247" s="11"/>
      <c r="E247" s="12"/>
      <c r="F247" s="12"/>
      <c r="G247" s="12"/>
      <c r="H247" s="9"/>
      <c r="I247" s="10"/>
      <c r="J247" s="48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</row>
    <row r="248" spans="1:53" s="4" customFormat="1" ht="15">
      <c r="A248" s="17"/>
      <c r="B248" s="9"/>
      <c r="C248" s="10"/>
      <c r="D248" s="11"/>
      <c r="E248" s="12"/>
      <c r="F248" s="12"/>
      <c r="G248" s="12"/>
      <c r="H248" s="9"/>
      <c r="I248" s="10"/>
      <c r="J248" s="48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</row>
    <row r="249" spans="1:53" s="4" customFormat="1" ht="15">
      <c r="A249" s="17"/>
      <c r="B249" s="9"/>
      <c r="C249" s="10"/>
      <c r="D249" s="11"/>
      <c r="E249" s="12"/>
      <c r="F249" s="12"/>
      <c r="G249" s="12"/>
      <c r="H249" s="9"/>
      <c r="I249" s="10"/>
      <c r="J249" s="48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</row>
    <row r="250" spans="1:53" s="4" customFormat="1" ht="15">
      <c r="A250" s="17"/>
      <c r="B250" s="9"/>
      <c r="C250" s="10"/>
      <c r="D250" s="11"/>
      <c r="E250" s="12"/>
      <c r="F250" s="12"/>
      <c r="G250" s="12"/>
      <c r="H250" s="9"/>
      <c r="I250" s="10"/>
      <c r="J250" s="48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</row>
    <row r="251" spans="1:53" s="4" customFormat="1" ht="15">
      <c r="A251" s="17"/>
      <c r="B251" s="9"/>
      <c r="C251" s="10"/>
      <c r="D251" s="11"/>
      <c r="E251" s="12"/>
      <c r="F251" s="12"/>
      <c r="G251" s="12"/>
      <c r="H251" s="9"/>
      <c r="I251" s="10"/>
      <c r="J251" s="48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</row>
    <row r="252" spans="1:53" s="4" customFormat="1" ht="15">
      <c r="A252" s="17"/>
      <c r="B252" s="9"/>
      <c r="C252" s="10"/>
      <c r="D252" s="11"/>
      <c r="E252" s="12"/>
      <c r="F252" s="12"/>
      <c r="G252" s="12"/>
      <c r="H252" s="9"/>
      <c r="I252" s="10"/>
      <c r="J252" s="48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</row>
    <row r="253" spans="1:53" s="4" customFormat="1" ht="15">
      <c r="A253" s="17"/>
      <c r="B253" s="9"/>
      <c r="C253" s="10"/>
      <c r="D253" s="11"/>
      <c r="E253" s="12"/>
      <c r="F253" s="12"/>
      <c r="G253" s="12"/>
      <c r="H253" s="9"/>
      <c r="I253" s="10"/>
      <c r="J253" s="48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</row>
    <row r="254" spans="1:53" s="4" customFormat="1" ht="15">
      <c r="A254" s="17"/>
      <c r="B254" s="9"/>
      <c r="C254" s="10"/>
      <c r="D254" s="11"/>
      <c r="E254" s="12"/>
      <c r="F254" s="12"/>
      <c r="G254" s="12"/>
      <c r="H254" s="9"/>
      <c r="I254" s="10"/>
      <c r="J254" s="48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</row>
    <row r="255" spans="1:53" s="4" customFormat="1" ht="15">
      <c r="A255" s="17"/>
      <c r="B255" s="9"/>
      <c r="C255" s="10"/>
      <c r="D255" s="11"/>
      <c r="E255" s="12"/>
      <c r="F255" s="12"/>
      <c r="G255" s="12"/>
      <c r="H255" s="9"/>
      <c r="I255" s="10"/>
      <c r="J255" s="48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</row>
    <row r="256" spans="1:53" s="4" customFormat="1" ht="15">
      <c r="A256" s="17"/>
      <c r="B256" s="9"/>
      <c r="C256" s="10"/>
      <c r="D256" s="11"/>
      <c r="E256" s="12"/>
      <c r="F256" s="12"/>
      <c r="G256" s="12"/>
      <c r="H256" s="9"/>
      <c r="I256" s="10"/>
      <c r="J256" s="48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</row>
    <row r="257" spans="1:53" s="4" customFormat="1" ht="15">
      <c r="A257" s="17"/>
      <c r="B257" s="9"/>
      <c r="C257" s="10"/>
      <c r="D257" s="11"/>
      <c r="E257" s="12"/>
      <c r="F257" s="12"/>
      <c r="G257" s="12"/>
      <c r="H257" s="9"/>
      <c r="I257" s="10"/>
      <c r="J257" s="48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</row>
    <row r="258" spans="1:53" s="4" customFormat="1" ht="15">
      <c r="A258" s="17"/>
      <c r="B258" s="9"/>
      <c r="C258" s="10"/>
      <c r="D258" s="11"/>
      <c r="E258" s="12"/>
      <c r="F258" s="12"/>
      <c r="G258" s="12"/>
      <c r="H258" s="9"/>
      <c r="I258" s="10"/>
      <c r="J258" s="48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</row>
  </sheetData>
  <mergeCells count="85">
    <mergeCell ref="A91:B91"/>
    <mergeCell ref="A75:I75"/>
    <mergeCell ref="A54:A56"/>
    <mergeCell ref="A57:A59"/>
    <mergeCell ref="A60:A62"/>
    <mergeCell ref="H57:H59"/>
    <mergeCell ref="I57:I59"/>
    <mergeCell ref="I60:I62"/>
    <mergeCell ref="B60:B62"/>
    <mergeCell ref="B57:B59"/>
    <mergeCell ref="H60:H62"/>
    <mergeCell ref="H72:H74"/>
    <mergeCell ref="I72:I74"/>
    <mergeCell ref="A72:B74"/>
    <mergeCell ref="A67:A69"/>
    <mergeCell ref="B67:B69"/>
    <mergeCell ref="A138:B140"/>
    <mergeCell ref="H138:I140"/>
    <mergeCell ref="A135:B137"/>
    <mergeCell ref="H135:I137"/>
    <mergeCell ref="A126:I126"/>
    <mergeCell ref="I127:I128"/>
    <mergeCell ref="A129:I129"/>
    <mergeCell ref="A130:A132"/>
    <mergeCell ref="B130:B132"/>
    <mergeCell ref="H130:H132"/>
    <mergeCell ref="I130:I132"/>
    <mergeCell ref="A133:I133"/>
    <mergeCell ref="A92:I92"/>
    <mergeCell ref="A94:I94"/>
    <mergeCell ref="I95:I96"/>
    <mergeCell ref="B117:B119"/>
    <mergeCell ref="A117:A119"/>
    <mergeCell ref="H123:H125"/>
    <mergeCell ref="I123:I125"/>
    <mergeCell ref="A122:B122"/>
    <mergeCell ref="H117:H119"/>
    <mergeCell ref="I117:I119"/>
    <mergeCell ref="A6:I6"/>
    <mergeCell ref="A7:I7"/>
    <mergeCell ref="A8:A10"/>
    <mergeCell ref="B8:B10"/>
    <mergeCell ref="A2:I2"/>
    <mergeCell ref="A3:A4"/>
    <mergeCell ref="B3:B4"/>
    <mergeCell ref="C3:C4"/>
    <mergeCell ref="D3:G3"/>
    <mergeCell ref="H3:H4"/>
    <mergeCell ref="I3:I4"/>
    <mergeCell ref="H8:H20"/>
    <mergeCell ref="I8:I20"/>
    <mergeCell ref="H67:H69"/>
    <mergeCell ref="I67:I69"/>
    <mergeCell ref="H51:H53"/>
    <mergeCell ref="I51:I53"/>
    <mergeCell ref="I54:I56"/>
    <mergeCell ref="H54:H56"/>
    <mergeCell ref="B54:B56"/>
    <mergeCell ref="H23:H25"/>
    <mergeCell ref="B17:B19"/>
    <mergeCell ref="A17:A19"/>
    <mergeCell ref="B11:B13"/>
    <mergeCell ref="B14:B16"/>
    <mergeCell ref="A11:A13"/>
    <mergeCell ref="A14:A16"/>
    <mergeCell ref="A21:I21"/>
    <mergeCell ref="A22:I22"/>
    <mergeCell ref="A23:A25"/>
    <mergeCell ref="B23:B25"/>
    <mergeCell ref="G145:H145"/>
    <mergeCell ref="I23:I25"/>
    <mergeCell ref="A35:I35"/>
    <mergeCell ref="A51:A53"/>
    <mergeCell ref="B51:B53"/>
    <mergeCell ref="A34:I34"/>
    <mergeCell ref="I28:I30"/>
    <mergeCell ref="A26:I26"/>
    <mergeCell ref="A27:I27"/>
    <mergeCell ref="A31:B33"/>
    <mergeCell ref="H31:I33"/>
    <mergeCell ref="A28:A30"/>
    <mergeCell ref="B28:B30"/>
    <mergeCell ref="H28:H30"/>
    <mergeCell ref="A123:A125"/>
    <mergeCell ref="B123:B12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50" r:id="rId1"/>
  <rowBreaks count="4" manualBreakCount="4">
    <brk id="41" max="16383" man="1"/>
    <brk id="76" max="16383" man="1"/>
    <brk id="98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2023-12-21T09:03:48Z</dcterms:modified>
  <cp:category/>
  <cp:version/>
  <cp:contentType/>
  <cp:contentStatus/>
</cp:coreProperties>
</file>