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7650" activeTab="0"/>
  </bookViews>
  <sheets>
    <sheet name="1" sheetId="4" r:id="rId1"/>
  </sheets>
  <definedNames>
    <definedName name="_xlnm.Print_Area" localSheetId="0">'1'!$A$1:$I$177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<sst xmlns="http://schemas.openxmlformats.org/spreadsheetml/2006/main" count="423" uniqueCount="161">
  <si>
    <t>Расходы на содержание уличного освещения</t>
  </si>
  <si>
    <t>Уличное освещение</t>
  </si>
  <si>
    <t>Техническое обслуживание  сетей уличного освещения</t>
  </si>
  <si>
    <t>Мероприятия по благоустройству МО «Город Отрадное»</t>
  </si>
  <si>
    <t>Проверка достоверности сметной документации</t>
  </si>
  <si>
    <t xml:space="preserve">Оказание услуг по обращению с биологическими отходами </t>
  </si>
  <si>
    <t>Организация и осуществление мероприятий по обустройству детских и спортивных площадок</t>
  </si>
  <si>
    <t xml:space="preserve">Приобретение детского оборудования </t>
  </si>
  <si>
    <t>№
п/п</t>
  </si>
  <si>
    <t>Источники финансирования</t>
  </si>
  <si>
    <t>Объем финансирования, тыс. рублей</t>
  </si>
  <si>
    <t>Всего</t>
  </si>
  <si>
    <t>Ответственный за выполнение мероприятий подпрограммы</t>
  </si>
  <si>
    <t>Планируемые результаты выполнения мероприятий подпрограммы</t>
  </si>
  <si>
    <t>Местный бюджет</t>
  </si>
  <si>
    <t>Областной бюджет</t>
  </si>
  <si>
    <t>Администрация МО «Город Отрадное»</t>
  </si>
  <si>
    <t xml:space="preserve">Администрация МО «Город Отрадное» </t>
  </si>
  <si>
    <t>Создание комфортных и безопасных  условий для граждан</t>
  </si>
  <si>
    <t>Улучшение облика города, поддержание чистоты и порядка на улицах города и создание безопасных условий для жителей</t>
  </si>
  <si>
    <t>Создание комфортных и безопасных условий для жителей</t>
  </si>
  <si>
    <t>Создание комфортных и безопасных условий для 
жителей</t>
  </si>
  <si>
    <t>Улучшение санитарного состояния города, поддержание чистоты и порядка на улицах города и создание безопасных условий для жителей</t>
  </si>
  <si>
    <t xml:space="preserve">Экспертиза сметной документации </t>
  </si>
  <si>
    <t>Содержание  автомобильных дорог общего пользования местного значения</t>
  </si>
  <si>
    <t>Устройство тротуаров и пешеходных дорожек</t>
  </si>
  <si>
    <t>Администрация МО «Город Отрадное», МКУ «УГХ»</t>
  </si>
  <si>
    <t>Приведение в нормативное состояние дорог</t>
  </si>
  <si>
    <t>Поддержание в  нормативном состоянии дорожного покрытия и инженерных сооружений</t>
  </si>
  <si>
    <t>Безопасность дорожного движения</t>
  </si>
  <si>
    <t>Мероприятия по поддержке коммунального хозяйства</t>
  </si>
  <si>
    <t>Выполнение действий, направленных на энергосбережение и повышение энергетической эффективности использования энергетических ресурсов (энергосервис) по уличному освещению в г. Отрадное Кировского района Ленинградской области</t>
  </si>
  <si>
    <t>Снижение аварийности и уменьшение срока устранения аварий на инженерных сетях</t>
  </si>
  <si>
    <t>Улучшение условий проживания граждан</t>
  </si>
  <si>
    <t xml:space="preserve">Улучшение условий проживания </t>
  </si>
  <si>
    <t>Улучшение качества и комфортности проживания граждан</t>
  </si>
  <si>
    <t>Энергосбережение и повышение 
энергетической эффективности 
использования энергетических ресурсов 
по уличному освещению, создание комфортных и безопасных условий проживания для граждан и детей города</t>
  </si>
  <si>
    <t>Мероприятия в сфере обращения с отходами в целях охраны окружающей среды</t>
  </si>
  <si>
    <t>Повышение и создание комфортных и безопасных условий проживания граждан</t>
  </si>
  <si>
    <t>2024 год</t>
  </si>
  <si>
    <t>Содержание леса (Земельный участок площадью 34,6596 га)</t>
  </si>
  <si>
    <t>Текущее содержание, обслуживание светофоров Т-7 
Установка дорожных знаков, неровностей в соответствии с  проектом организации дорожного движения</t>
  </si>
  <si>
    <t>Наименование  структурного элемента</t>
  </si>
  <si>
    <t>1</t>
  </si>
  <si>
    <t>2</t>
  </si>
  <si>
    <t>3</t>
  </si>
  <si>
    <t>1.1</t>
  </si>
  <si>
    <t>1.2</t>
  </si>
  <si>
    <t>1.3</t>
  </si>
  <si>
    <t>Комплекс процессных мероприятий № 1 "Благоустройство территории МО «Город Отрадное»</t>
  </si>
  <si>
    <t>Комплекс процессных мероприятий № 2 «Содержание, капитальный ремонт (ремонт) дорог общего пользования и дворовых территорий»</t>
  </si>
  <si>
    <t>Комплекс процессных мероприятий № 3 "Устройство тротуаров и пешеходных дорожек"</t>
  </si>
  <si>
    <t>4</t>
  </si>
  <si>
    <t>5</t>
  </si>
  <si>
    <t>6</t>
  </si>
  <si>
    <t>Ремонт асфальтобетонного покрытия участка автомобильной дороги общего пользования местного значения ул. Ленина, от региональной дороги «имеющей приоритетный социально значимый характер Санкт-Петербург – Кировск» ПК 0+00 – ПК 7+68</t>
  </si>
  <si>
    <t>2.2</t>
  </si>
  <si>
    <t>2.3</t>
  </si>
  <si>
    <t>2.5</t>
  </si>
  <si>
    <t>Прочие мероприятия</t>
  </si>
  <si>
    <t>3.1</t>
  </si>
  <si>
    <t>3.2</t>
  </si>
  <si>
    <t>4.1</t>
  </si>
  <si>
    <t>Комплекс процессных мероприятий № 4 «Обеспечение устойчивого функционирования и развития  коммунального хозяйства»</t>
  </si>
  <si>
    <t>Комплекс процессных мероприятий № 5 «Обеспечение реализации энергосберегающих мероприятий»</t>
  </si>
  <si>
    <t>Комплекс процессных мероприятий № 6 «Организация мероприятий в сфере обращения с отходами»</t>
  </si>
  <si>
    <t>Приобретение в лизинг коммунальной техники</t>
  </si>
  <si>
    <t>Приобретение коммунальной техники</t>
  </si>
  <si>
    <t xml:space="preserve">Техническое обслуживание и текущий ремонт газораспределительной сети </t>
  </si>
  <si>
    <t>Комплексы процессных мероприятий:</t>
  </si>
  <si>
    <t>5.1</t>
  </si>
  <si>
    <t>ИТОГО по мероприятиям направленным  на "Благоустройство территории МО «Город Отрадное»</t>
  </si>
  <si>
    <t>ИТОГО по мероприятиям мероприятиям «Содержание, капитальный ремонт (ремонт) дорог общего пользования и дворовых территорий»</t>
  </si>
  <si>
    <t>ИТОГО по  мероприятиям направленным на "Обеспечение устойчивого функционирования и развития  коммунального хозяйства»</t>
  </si>
  <si>
    <t>ИТОГО по муниципальной программе</t>
  </si>
  <si>
    <t>ВСЕГО по комплексным процессам</t>
  </si>
  <si>
    <t>Субсидии юридическим лицам (за исключением субсидий муниципальным  учреждениям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на территории МО "Город Отрадное"</t>
  </si>
  <si>
    <t>Проектирование строительства инженерной и транспортной инфраструктуры</t>
  </si>
  <si>
    <t>Проектирование объектов  инженерной и транспортной инфраструктуры на земельных участках "г. Отрадное мкр. Ивановская"</t>
  </si>
  <si>
    <t>Комплекс процессных мероприятий № 7 «Обеспечение бытового обслуживания»</t>
  </si>
  <si>
    <t>Обеспечение деятельности (услуги, работы) муниципальных учреждений</t>
  </si>
  <si>
    <t>ПРИЛОЖЕНИЕ</t>
  </si>
  <si>
    <t>Приобретение оборудования для уличного освещения</t>
  </si>
  <si>
    <t>Создание мест (площадок) накопления твердых коммунальных отходов</t>
  </si>
  <si>
    <t>Оплата расходов по содержанию здания банно-прачечного комбината, не связанных с оказанием муниципальных услуг (выполнением работ)</t>
  </si>
  <si>
    <t>Администрация МО «Город Отрадное», МБУ "ЦБО"</t>
  </si>
  <si>
    <t>2025 год</t>
  </si>
  <si>
    <t>3.3</t>
  </si>
  <si>
    <t>Актуализация схемы газоснабжения</t>
  </si>
  <si>
    <t>Актуализация проекта организации дорожного движения</t>
  </si>
  <si>
    <t>Актуализация схемы санитарной очистки города Отрадное</t>
  </si>
  <si>
    <t>МКУ «УГХ»</t>
  </si>
  <si>
    <t>Устройство парковки по адресу: ул. Лесная д. 2</t>
  </si>
  <si>
    <t>2.4</t>
  </si>
  <si>
    <t>2.6</t>
  </si>
  <si>
    <t>Приобретение и доставка новогодних украшений</t>
  </si>
  <si>
    <t>2.7</t>
  </si>
  <si>
    <t>Ремонт асфальтобетонного покрытия автомобильной дороги общего пользования местного значения ул. Центральная</t>
  </si>
  <si>
    <t>Ремонт асфальтобетонного покрытия автомобильной дороги общего пользования местного значения ул. Клубная</t>
  </si>
  <si>
    <t>7</t>
  </si>
  <si>
    <t>Актуализация схемы теплоснабжения города Отрадное</t>
  </si>
  <si>
    <t>3.4</t>
  </si>
  <si>
    <t>3.6</t>
  </si>
  <si>
    <t>Энергопотребление КНС                              (ул. Питерская, ул. Балтийская)</t>
  </si>
  <si>
    <t>1.4</t>
  </si>
  <si>
    <t>откачка Международного пр. д. 95</t>
  </si>
  <si>
    <t>2.8</t>
  </si>
  <si>
    <t>Техническое обслуживание и текущий ремонт газораспределительной сети "Газоснабжение индивидуальных домов в микрорайонах "Строитель" и "Левый берег реки Тосна" Ленинградской области Кировского района г. Отрадное"</t>
  </si>
  <si>
    <t>Техническое обслуживание и текущий ремонт газораспределительной сети "Строительство газопровода, водопровода, автомобильной дороги и сетей электроснабжения на объекте: «кадастровый квартал 47:16:0201002 зона малоэтажной жилой застройки индивидуальными жилыми домами, месторасположение:  Ленинградской области Кировского района г. Отрадное, между ул. Питерской и ул. Петрушинской и ул. Балтийской"</t>
  </si>
  <si>
    <t xml:space="preserve"> Техническое обслуживание и текущий ремонт газораспределительной сети «Распределительный газопровод              1 очереди строительства по адресу: ЛО, Кировский р-н, г. Отрадное, 13 линия от д. 75/100 от дома 84А по 14 линии»</t>
  </si>
  <si>
    <t>Разработка дизайн проекта</t>
  </si>
  <si>
    <t>1.5</t>
  </si>
  <si>
    <t>Устройство видеонаблюдения на территории МО "Город Отрадное"</t>
  </si>
  <si>
    <t>Разработка топливно-энергетического баланса города Отрадное</t>
  </si>
  <si>
    <t>Поддержка развития общественной инфраструктуры муниципального значения</t>
  </si>
  <si>
    <t>Ремонт дворовых территорий МКД, проездов к дворовым территориям МКД МО «Город Отрадное»</t>
  </si>
  <si>
    <t>Поддержание в  нормативном состоянии инженерных сооружений</t>
  </si>
  <si>
    <t>МБУ "ЦБО"</t>
  </si>
  <si>
    <t>Перечень структурных элементов муниципальной программы «Поддержка и развитие коммунального хозяйства, транспортной инфраструктуры, благоустройства на территории Отрадненского городского поселения Кировского муниципального района Ленинградской области
на 2024– 2026 года»</t>
  </si>
  <si>
    <t>2026 год</t>
  </si>
  <si>
    <t xml:space="preserve">Обязательное страхование гражданской  ответсвенности  владельца опасного объекта  </t>
  </si>
  <si>
    <t>2.10</t>
  </si>
  <si>
    <t>Устройство уличного освещения  у железнодорожной станции Пелла</t>
  </si>
  <si>
    <t>Устройство уличного освещения             г. Отрадное, Промзона                         ул. Железнодорожная</t>
  </si>
  <si>
    <t>Устройство парковки по адресу: ул. Дружбы д. 1</t>
  </si>
  <si>
    <t>2.11</t>
  </si>
  <si>
    <t>Приобретение и установка оборудования для детских площадок в г.Отрадное ул. Советская, д. 21</t>
  </si>
  <si>
    <t>Устройство дорожных ограждений "КРЕСТ" пешеходной дорожки город Отрадное, ОСШ № 3</t>
  </si>
  <si>
    <t>Приобретение и установка оборудования для детских площадок в г.Отрадное ул. Железнодорожная, д. 4</t>
  </si>
  <si>
    <t>Разработка программы энергосбережение и повышение энергетической эффективности использования энергетических ресурсов (актуализация)  по уличному освещению в г. Отрадное Кировского района Ленинградской области</t>
  </si>
  <si>
    <t>Благоустройство территории                     ул. Новая, ул. Советская (Больница)</t>
  </si>
  <si>
    <t>2.13</t>
  </si>
  <si>
    <t>Кировский район</t>
  </si>
  <si>
    <t>Ликвидация несанкционированных  свалок в рамках  государственной программы Ленинградской области "Охрана окружающей среды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</si>
  <si>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характер:</t>
  </si>
  <si>
    <t>2.1</t>
  </si>
  <si>
    <t>Проектирование и строительство объектов инженерной и транспортной инфрастуктуры на земельных участках, предоставленных бесплатно гражданам</t>
  </si>
  <si>
    <t>3. Отраслевой проект "Эффективное обращение с отходами производства и потребления на территории Ленинградской области</t>
  </si>
  <si>
    <t>Мероприятие по созданию  мест (площадок) накопления твердых коммунальных отходов</t>
  </si>
  <si>
    <t>3.1.</t>
  </si>
  <si>
    <t>Мероприятие по ликвидации несанкционированных свалок</t>
  </si>
  <si>
    <t>ИТОГО по отраслевому проекту 3:</t>
  </si>
  <si>
    <t>ИТОГО по отраслевому проекту 2:</t>
  </si>
  <si>
    <t>ИТОГО по отраслевому проекту 1:</t>
  </si>
  <si>
    <t>1.Отраслевой проект "Развитие и приведение в нормативное состояние автомобильных дорог общего пользования":</t>
  </si>
  <si>
    <t>2. Отраслевой проект "Улучшение жилищных условий и обеспечение жильем отдельных категорий граждан"</t>
  </si>
  <si>
    <t xml:space="preserve">Благоустройство Екатерининского пруда </t>
  </si>
  <si>
    <t>Приобретение коммунальной спецтехники и оборудования в лизинг(сублизинг)</t>
  </si>
  <si>
    <t xml:space="preserve">    </t>
  </si>
  <si>
    <t>Благоустройво общественной территории вдоль берега реки Нева от остановачногопункта "Завод "Электрощит" в сторону Санкт-Петербурга в г. Отрадное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</si>
  <si>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</si>
  <si>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4.2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</si>
  <si>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</si>
  <si>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по ремонту дорог общего пользования</t>
  </si>
  <si>
    <t>Выплаты персоналу в целях обеспечения выполнения функций государственными (муниципальными) органами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</si>
  <si>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 образований Ленинградской области" </t>
  </si>
  <si>
    <t>Ремонт участка автомобильной дороги ул. Железнодорожная от улиц Центральная до дома 3</t>
  </si>
  <si>
    <t>Ремонт участка автомобильной дороги Международный проспект от ПК00+11,5 до ПК28+19,3</t>
  </si>
  <si>
    <t>не идет</t>
  </si>
  <si>
    <t>2.1.1</t>
  </si>
  <si>
    <t xml:space="preserve"> Мероприятия по проектированию и строительству  объектов инженерной  и транспортной инфраструктуры на земельных участках, предоставленных бесплатно гражданам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</si>
</sst>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name val="Times New Roman"/>
      <family val="1"/>
    </font>
    <font>
      <b/>
      <i/>
      <sz val="18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0"/>
      <name val="Arial Cyr"/>
      <family val="2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b/>
      <sz val="16"/>
      <color rgb="FFFF0000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261">
    <xf numFmtId="0" fontId="0" fillId="0" borderId="0" xfId="0"/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5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49" fontId="2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0" fillId="5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1" fillId="6" borderId="0" xfId="0" applyNumberFormat="1" applyFont="1" applyFill="1" applyBorder="1" applyAlignment="1">
      <alignment horizontal="center" vertical="center" wrapText="1"/>
    </xf>
    <xf numFmtId="4" fontId="23" fillId="6" borderId="0" xfId="0" applyNumberFormat="1" applyFont="1" applyFill="1" applyBorder="1" applyAlignment="1">
      <alignment horizontal="center" vertical="center" wrapText="1"/>
    </xf>
    <xf numFmtId="49" fontId="21" fillId="6" borderId="0" xfId="0" applyNumberFormat="1" applyFont="1" applyFill="1" applyAlignment="1">
      <alignment horizontal="left" vertical="center"/>
    </xf>
    <xf numFmtId="49" fontId="23" fillId="6" borderId="0" xfId="0" applyNumberFormat="1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49" fontId="24" fillId="6" borderId="0" xfId="0" applyNumberFormat="1" applyFont="1" applyFill="1" applyAlignment="1">
      <alignment horizontal="left" vertical="center"/>
    </xf>
    <xf numFmtId="49" fontId="23" fillId="6" borderId="0" xfId="0" applyNumberFormat="1" applyFont="1" applyFill="1" applyAlignment="1">
      <alignment horizontal="left" vertical="center"/>
    </xf>
    <xf numFmtId="0" fontId="24" fillId="6" borderId="0" xfId="0" applyFont="1" applyFill="1" applyAlignment="1">
      <alignment horizontal="left" vertical="center"/>
    </xf>
    <xf numFmtId="49" fontId="25" fillId="6" borderId="0" xfId="0" applyNumberFormat="1" applyFont="1" applyFill="1" applyAlignment="1">
      <alignment horizontal="left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12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11" fillId="6" borderId="2" xfId="0" applyNumberFormat="1" applyFont="1" applyFill="1" applyBorder="1" applyAlignment="1">
      <alignment horizontal="center" vertical="center"/>
    </xf>
    <xf numFmtId="49" fontId="11" fillId="6" borderId="13" xfId="0" applyNumberFormat="1" applyFont="1" applyFill="1" applyBorder="1" applyAlignment="1">
      <alignment horizontal="center" vertical="center"/>
    </xf>
    <xf numFmtId="49" fontId="11" fillId="6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/>
    </xf>
    <xf numFmtId="49" fontId="11" fillId="7" borderId="12" xfId="0" applyNumberFormat="1" applyFont="1" applyFill="1" applyBorder="1" applyAlignment="1">
      <alignment horizontal="center" vertical="center"/>
    </xf>
    <xf numFmtId="49" fontId="11" fillId="7" borderId="4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9"/>
  <sheetViews>
    <sheetView tabSelected="1" view="pageBreakPreview" zoomScale="110" zoomScaleSheetLayoutView="110" workbookViewId="0" topLeftCell="A7">
      <selection activeCell="F39" sqref="F39"/>
    </sheetView>
  </sheetViews>
  <sheetFormatPr defaultColWidth="9.140625" defaultRowHeight="15"/>
  <cols>
    <col min="1" max="1" width="7.7109375" style="22" customWidth="1"/>
    <col min="2" max="2" width="38.00390625" style="21" customWidth="1"/>
    <col min="3" max="3" width="14.8515625" style="23" customWidth="1"/>
    <col min="4" max="4" width="16.8515625" style="24" customWidth="1"/>
    <col min="5" max="5" width="14.421875" style="8" customWidth="1"/>
    <col min="6" max="6" width="13.7109375" style="8" customWidth="1"/>
    <col min="7" max="7" width="15.140625" style="8" customWidth="1"/>
    <col min="8" max="8" width="18.28125" style="21" customWidth="1"/>
    <col min="9" max="9" width="26.140625" style="23" customWidth="1"/>
    <col min="10" max="10" width="16.8515625" style="37" customWidth="1"/>
    <col min="11" max="11" width="20.28125" style="29" customWidth="1"/>
    <col min="12" max="12" width="15.00390625" style="29" customWidth="1"/>
    <col min="13" max="13" width="9.57421875" style="29" customWidth="1"/>
    <col min="14" max="14" width="34.00390625" style="29" customWidth="1"/>
    <col min="15" max="53" width="9.140625" style="29" customWidth="1"/>
    <col min="54" max="16384" width="9.140625" style="1" customWidth="1"/>
  </cols>
  <sheetData>
    <row r="1" spans="1:9" ht="15">
      <c r="A1" s="236"/>
      <c r="B1" s="236"/>
      <c r="C1" s="10"/>
      <c r="D1" s="11"/>
      <c r="E1" s="86"/>
      <c r="F1" s="86"/>
      <c r="G1" s="86"/>
      <c r="H1" s="9"/>
      <c r="I1" s="91" t="s">
        <v>81</v>
      </c>
    </row>
    <row r="2" spans="1:9" ht="57" customHeight="1">
      <c r="A2" s="247" t="s">
        <v>118</v>
      </c>
      <c r="B2" s="247"/>
      <c r="C2" s="247"/>
      <c r="D2" s="247"/>
      <c r="E2" s="247"/>
      <c r="F2" s="247"/>
      <c r="G2" s="247"/>
      <c r="H2" s="247"/>
      <c r="I2" s="182"/>
    </row>
    <row r="3" spans="1:9" ht="30" customHeight="1">
      <c r="A3" s="248" t="s">
        <v>8</v>
      </c>
      <c r="B3" s="182" t="s">
        <v>42</v>
      </c>
      <c r="C3" s="182" t="s">
        <v>9</v>
      </c>
      <c r="D3" s="252" t="s">
        <v>10</v>
      </c>
      <c r="E3" s="252"/>
      <c r="F3" s="252"/>
      <c r="G3" s="252"/>
      <c r="H3" s="182" t="s">
        <v>12</v>
      </c>
      <c r="I3" s="182" t="s">
        <v>13</v>
      </c>
    </row>
    <row r="4" spans="1:9" ht="49.5" customHeight="1">
      <c r="A4" s="248"/>
      <c r="B4" s="182"/>
      <c r="C4" s="182"/>
      <c r="D4" s="24" t="s">
        <v>11</v>
      </c>
      <c r="E4" s="35" t="s">
        <v>39</v>
      </c>
      <c r="F4" s="35" t="s">
        <v>86</v>
      </c>
      <c r="G4" s="35" t="s">
        <v>119</v>
      </c>
      <c r="H4" s="182"/>
      <c r="I4" s="182"/>
    </row>
    <row r="5" spans="1:53" s="2" customFormat="1" ht="11.25">
      <c r="A5" s="15">
        <v>1</v>
      </c>
      <c r="B5" s="6">
        <v>2</v>
      </c>
      <c r="C5" s="6">
        <v>3</v>
      </c>
      <c r="D5" s="7">
        <v>4</v>
      </c>
      <c r="E5" s="5">
        <v>5</v>
      </c>
      <c r="F5" s="5">
        <v>6</v>
      </c>
      <c r="G5" s="5">
        <v>7</v>
      </c>
      <c r="H5" s="5">
        <v>8</v>
      </c>
      <c r="I5" s="6">
        <v>9</v>
      </c>
      <c r="J5" s="38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</row>
    <row r="6" spans="1:53" s="26" customFormat="1" ht="27.75" customHeight="1">
      <c r="A6" s="246" t="s">
        <v>144</v>
      </c>
      <c r="B6" s="246"/>
      <c r="C6" s="246"/>
      <c r="D6" s="246"/>
      <c r="E6" s="246"/>
      <c r="F6" s="246"/>
      <c r="G6" s="246"/>
      <c r="H6" s="246"/>
      <c r="I6" s="246"/>
      <c r="J6" s="39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3" customFormat="1" ht="27.75" customHeight="1">
      <c r="A7" s="181" t="s">
        <v>134</v>
      </c>
      <c r="B7" s="181"/>
      <c r="C7" s="181"/>
      <c r="D7" s="181"/>
      <c r="E7" s="181"/>
      <c r="F7" s="181"/>
      <c r="G7" s="181"/>
      <c r="H7" s="181"/>
      <c r="I7" s="181"/>
      <c r="J7" s="39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1:53" s="3" customFormat="1" ht="41.25" customHeight="1">
      <c r="A8" s="197" t="s">
        <v>46</v>
      </c>
      <c r="B8" s="177" t="s">
        <v>55</v>
      </c>
      <c r="C8" s="36" t="s">
        <v>14</v>
      </c>
      <c r="D8" s="56">
        <f>SUM(E8:G8)</f>
        <v>1114.5</v>
      </c>
      <c r="E8" s="59">
        <v>1114.5</v>
      </c>
      <c r="F8" s="59">
        <v>0</v>
      </c>
      <c r="G8" s="59">
        <v>0</v>
      </c>
      <c r="H8" s="243" t="s">
        <v>16</v>
      </c>
      <c r="I8" s="243" t="s">
        <v>27</v>
      </c>
      <c r="J8" s="136"/>
      <c r="K8" s="137"/>
      <c r="L8" s="137"/>
      <c r="M8" s="138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1:53" s="3" customFormat="1" ht="43.5" customHeight="1">
      <c r="A9" s="197"/>
      <c r="B9" s="177"/>
      <c r="C9" s="36" t="s">
        <v>15</v>
      </c>
      <c r="D9" s="56">
        <f>SUM(E9:G9)</f>
        <v>11268.86306</v>
      </c>
      <c r="E9" s="59">
        <v>11268.86306</v>
      </c>
      <c r="F9" s="59">
        <v>0</v>
      </c>
      <c r="G9" s="59">
        <v>0</v>
      </c>
      <c r="H9" s="244"/>
      <c r="I9" s="244"/>
      <c r="J9" s="136"/>
      <c r="K9" s="138"/>
      <c r="L9" s="137"/>
      <c r="M9" s="138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</row>
    <row r="10" spans="1:53" s="3" customFormat="1" ht="60" customHeight="1">
      <c r="A10" s="197"/>
      <c r="B10" s="177"/>
      <c r="C10" s="36" t="s">
        <v>11</v>
      </c>
      <c r="D10" s="56">
        <f>SUM(E10:G10)</f>
        <v>12383.36306</v>
      </c>
      <c r="E10" s="59">
        <f>SUM(E8:E9)</f>
        <v>12383.36306</v>
      </c>
      <c r="F10" s="59">
        <f>F8+F9</f>
        <v>0</v>
      </c>
      <c r="G10" s="59">
        <f>SUM(G8:G9)</f>
        <v>0</v>
      </c>
      <c r="H10" s="244"/>
      <c r="I10" s="244"/>
      <c r="J10" s="139"/>
      <c r="K10" s="137"/>
      <c r="L10" s="137"/>
      <c r="M10" s="13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1:53" s="3" customFormat="1" ht="31.5">
      <c r="A11" s="197" t="s">
        <v>47</v>
      </c>
      <c r="B11" s="177" t="s">
        <v>97</v>
      </c>
      <c r="C11" s="36" t="s">
        <v>14</v>
      </c>
      <c r="D11" s="13">
        <f>E11+F11+G11</f>
        <v>679.10504</v>
      </c>
      <c r="E11" s="59">
        <f>603.60504+75.5</f>
        <v>679.10504</v>
      </c>
      <c r="F11" s="59">
        <v>0</v>
      </c>
      <c r="G11" s="119">
        <v>0</v>
      </c>
      <c r="H11" s="244"/>
      <c r="I11" s="244"/>
      <c r="J11" s="136"/>
      <c r="K11" s="137"/>
      <c r="L11" s="138"/>
      <c r="M11" s="13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s="3" customFormat="1" ht="31.5">
      <c r="A12" s="197"/>
      <c r="B12" s="177"/>
      <c r="C12" s="36" t="s">
        <v>15</v>
      </c>
      <c r="D12" s="13">
        <f>E12+F12+G12</f>
        <v>6866.00733</v>
      </c>
      <c r="E12" s="59">
        <v>6866.00733</v>
      </c>
      <c r="F12" s="59">
        <v>0</v>
      </c>
      <c r="G12" s="119">
        <v>0</v>
      </c>
      <c r="H12" s="244"/>
      <c r="I12" s="244"/>
      <c r="J12" s="140"/>
      <c r="K12" s="138"/>
      <c r="L12" s="138"/>
      <c r="M12" s="13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1:53" s="3" customFormat="1" ht="25.5" customHeight="1">
      <c r="A13" s="197"/>
      <c r="B13" s="177"/>
      <c r="C13" s="36" t="s">
        <v>11</v>
      </c>
      <c r="D13" s="13">
        <f>D11+D12</f>
        <v>7545.112370000001</v>
      </c>
      <c r="E13" s="119">
        <f>E11+E12</f>
        <v>7545.112370000001</v>
      </c>
      <c r="F13" s="59">
        <f>F11+F12</f>
        <v>0</v>
      </c>
      <c r="G13" s="59">
        <f>G11+G12</f>
        <v>0</v>
      </c>
      <c r="H13" s="244"/>
      <c r="I13" s="244"/>
      <c r="J13" s="139"/>
      <c r="K13" s="137"/>
      <c r="L13" s="138"/>
      <c r="M13" s="138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spans="1:53" s="3" customFormat="1" ht="31.5">
      <c r="A14" s="197" t="s">
        <v>48</v>
      </c>
      <c r="B14" s="177" t="s">
        <v>98</v>
      </c>
      <c r="C14" s="36" t="s">
        <v>14</v>
      </c>
      <c r="D14" s="13">
        <f>E14+F14+G14</f>
        <v>344.06336</v>
      </c>
      <c r="E14" s="59">
        <f>305.86336+38.2</f>
        <v>344.06336</v>
      </c>
      <c r="F14" s="59">
        <v>0</v>
      </c>
      <c r="G14" s="119">
        <v>0</v>
      </c>
      <c r="H14" s="244"/>
      <c r="I14" s="244"/>
      <c r="J14" s="136"/>
      <c r="K14" s="138"/>
      <c r="L14" s="138"/>
      <c r="M14" s="138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spans="1:53" s="3" customFormat="1" ht="31.5">
      <c r="A15" s="197"/>
      <c r="B15" s="177"/>
      <c r="C15" s="36" t="s">
        <v>15</v>
      </c>
      <c r="D15" s="13">
        <f>E15+F15+G15</f>
        <v>3479.19572</v>
      </c>
      <c r="E15" s="59">
        <v>3479.19572</v>
      </c>
      <c r="F15" s="59">
        <v>0</v>
      </c>
      <c r="G15" s="119">
        <v>0</v>
      </c>
      <c r="H15" s="244"/>
      <c r="I15" s="244"/>
      <c r="J15" s="140"/>
      <c r="K15" s="138"/>
      <c r="L15" s="138"/>
      <c r="M15" s="138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1:53" s="3" customFormat="1" ht="15">
      <c r="A16" s="197"/>
      <c r="B16" s="177"/>
      <c r="C16" s="36" t="s">
        <v>11</v>
      </c>
      <c r="D16" s="13">
        <f>D14+D15</f>
        <v>3823.2590800000003</v>
      </c>
      <c r="E16" s="59">
        <f>E14+E15</f>
        <v>3823.2590800000003</v>
      </c>
      <c r="F16" s="59">
        <f>F14+F15</f>
        <v>0</v>
      </c>
      <c r="G16" s="59">
        <f>G14+G15</f>
        <v>0</v>
      </c>
      <c r="H16" s="244"/>
      <c r="I16" s="244"/>
      <c r="J16" s="141"/>
      <c r="K16" s="138"/>
      <c r="L16" s="138"/>
      <c r="M16" s="13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 s="3" customFormat="1" ht="31.5">
      <c r="A17" s="249" t="s">
        <v>104</v>
      </c>
      <c r="B17" s="214" t="s">
        <v>156</v>
      </c>
      <c r="C17" s="54" t="s">
        <v>14</v>
      </c>
      <c r="D17" s="56">
        <f>E17+F17+G17</f>
        <v>2338.7170800000004</v>
      </c>
      <c r="E17" s="59">
        <v>0</v>
      </c>
      <c r="F17" s="59">
        <v>0</v>
      </c>
      <c r="G17" s="59">
        <f>2314.14512+24.57196</f>
        <v>2338.7170800000004</v>
      </c>
      <c r="H17" s="244"/>
      <c r="I17" s="244"/>
      <c r="J17" s="140"/>
      <c r="K17" s="137"/>
      <c r="L17" s="137"/>
      <c r="M17" s="138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s="3" customFormat="1" ht="31.5">
      <c r="A18" s="250"/>
      <c r="B18" s="215"/>
      <c r="C18" s="54" t="s">
        <v>15</v>
      </c>
      <c r="D18" s="56">
        <f>E18+F18+G18</f>
        <v>23398.57843</v>
      </c>
      <c r="E18" s="59">
        <v>0</v>
      </c>
      <c r="F18" s="59">
        <v>0</v>
      </c>
      <c r="G18" s="59">
        <v>23398.57843</v>
      </c>
      <c r="H18" s="244"/>
      <c r="I18" s="244"/>
      <c r="J18" s="140"/>
      <c r="K18" s="138"/>
      <c r="L18" s="138"/>
      <c r="M18" s="13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</row>
    <row r="19" spans="1:53" s="3" customFormat="1" ht="15">
      <c r="A19" s="251"/>
      <c r="B19" s="216"/>
      <c r="C19" s="54" t="s">
        <v>11</v>
      </c>
      <c r="D19" s="56">
        <f>D17+D18</f>
        <v>25737.295510000004</v>
      </c>
      <c r="E19" s="59">
        <f>E17+E18</f>
        <v>0</v>
      </c>
      <c r="F19" s="59">
        <f>F17+F18</f>
        <v>0</v>
      </c>
      <c r="G19" s="59">
        <f>G17+G18</f>
        <v>25737.295510000004</v>
      </c>
      <c r="H19" s="244"/>
      <c r="I19" s="244"/>
      <c r="J19" s="140"/>
      <c r="K19" s="138"/>
      <c r="L19" s="138"/>
      <c r="M19" s="138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</row>
    <row r="20" spans="1:53" s="3" customFormat="1" ht="31.5">
      <c r="A20" s="249" t="s">
        <v>111</v>
      </c>
      <c r="B20" s="214" t="s">
        <v>157</v>
      </c>
      <c r="C20" s="54" t="s">
        <v>14</v>
      </c>
      <c r="D20" s="56">
        <f>E20+F20+G20</f>
        <v>3446.2430799999997</v>
      </c>
      <c r="E20" s="59">
        <v>0</v>
      </c>
      <c r="F20" s="59">
        <v>0</v>
      </c>
      <c r="G20" s="59">
        <f>3410.02022+36.22286</f>
        <v>3446.2430799999997</v>
      </c>
      <c r="H20" s="244"/>
      <c r="I20" s="244"/>
      <c r="J20" s="140"/>
      <c r="K20" s="137"/>
      <c r="L20" s="137"/>
      <c r="M20" s="138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</row>
    <row r="21" spans="1:53" s="3" customFormat="1" ht="31.5">
      <c r="A21" s="250"/>
      <c r="B21" s="215"/>
      <c r="C21" s="54" t="s">
        <v>15</v>
      </c>
      <c r="D21" s="56">
        <f>E21+F21+G21</f>
        <v>34479.0933</v>
      </c>
      <c r="E21" s="59">
        <v>0</v>
      </c>
      <c r="F21" s="59">
        <v>0</v>
      </c>
      <c r="G21" s="59">
        <v>34479.0933</v>
      </c>
      <c r="H21" s="244"/>
      <c r="I21" s="244"/>
      <c r="J21" s="140"/>
      <c r="K21" s="138"/>
      <c r="L21" s="137"/>
      <c r="M21" s="138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</row>
    <row r="22" spans="1:53" s="3" customFormat="1" ht="15">
      <c r="A22" s="251"/>
      <c r="B22" s="216"/>
      <c r="C22" s="54" t="s">
        <v>11</v>
      </c>
      <c r="D22" s="56">
        <f>D20+D21</f>
        <v>37925.33638</v>
      </c>
      <c r="E22" s="59">
        <f>E20+E21</f>
        <v>0</v>
      </c>
      <c r="F22" s="59">
        <f>F20+F21</f>
        <v>0</v>
      </c>
      <c r="G22" s="59">
        <f>G20+G21</f>
        <v>37925.33638</v>
      </c>
      <c r="H22" s="244"/>
      <c r="I22" s="244"/>
      <c r="J22" s="140"/>
      <c r="K22" s="138"/>
      <c r="L22" s="137"/>
      <c r="M22" s="138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1:53" s="3" customFormat="1" ht="31.5">
      <c r="A23" s="194"/>
      <c r="B23" s="201" t="s">
        <v>143</v>
      </c>
      <c r="C23" s="107" t="s">
        <v>14</v>
      </c>
      <c r="D23" s="125">
        <f>D8+D11+D14+G23</f>
        <v>7922.628560000001</v>
      </c>
      <c r="E23" s="125">
        <f>E8+E11+E14</f>
        <v>2137.6684</v>
      </c>
      <c r="F23" s="125">
        <f>F8+F11+F14</f>
        <v>0</v>
      </c>
      <c r="G23" s="13">
        <f>G17+G20</f>
        <v>5784.9601600000005</v>
      </c>
      <c r="H23" s="244"/>
      <c r="I23" s="244"/>
      <c r="J23" s="140"/>
      <c r="K23" s="138"/>
      <c r="L23" s="138"/>
      <c r="M23" s="138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</row>
    <row r="24" spans="1:53" s="3" customFormat="1" ht="31.5">
      <c r="A24" s="195"/>
      <c r="B24" s="202"/>
      <c r="C24" s="107" t="s">
        <v>15</v>
      </c>
      <c r="D24" s="56">
        <f>E24+F24+G24</f>
        <v>79491.73784</v>
      </c>
      <c r="E24" s="13">
        <f>E9+E12+E15</f>
        <v>21614.06611</v>
      </c>
      <c r="F24" s="125">
        <f>F9+F12+F15</f>
        <v>0</v>
      </c>
      <c r="G24" s="13">
        <f>G18+G21</f>
        <v>57877.67173</v>
      </c>
      <c r="H24" s="244"/>
      <c r="I24" s="244"/>
      <c r="J24" s="142"/>
      <c r="K24" s="138"/>
      <c r="L24" s="137"/>
      <c r="M24" s="138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</row>
    <row r="25" spans="1:53" s="3" customFormat="1" ht="15">
      <c r="A25" s="196"/>
      <c r="B25" s="203"/>
      <c r="C25" s="107" t="s">
        <v>11</v>
      </c>
      <c r="D25" s="121">
        <f>D23+D24</f>
        <v>87414.3664</v>
      </c>
      <c r="E25" s="13">
        <f>E23+E24</f>
        <v>23751.73451</v>
      </c>
      <c r="F25" s="125">
        <f>F23+F24</f>
        <v>0</v>
      </c>
      <c r="G25" s="121">
        <f>G23+G24</f>
        <v>63662.631890000004</v>
      </c>
      <c r="H25" s="244"/>
      <c r="I25" s="244"/>
      <c r="J25" s="39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</row>
    <row r="26" spans="1:53" s="3" customFormat="1" ht="37.5" customHeight="1">
      <c r="A26" s="178" t="s">
        <v>145</v>
      </c>
      <c r="B26" s="179"/>
      <c r="C26" s="179"/>
      <c r="D26" s="179"/>
      <c r="E26" s="179"/>
      <c r="F26" s="179"/>
      <c r="G26" s="179"/>
      <c r="H26" s="179"/>
      <c r="I26" s="180"/>
      <c r="J26" s="39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</row>
    <row r="27" spans="1:53" s="3" customFormat="1" ht="43.15" customHeight="1">
      <c r="A27" s="181" t="s">
        <v>136</v>
      </c>
      <c r="B27" s="181"/>
      <c r="C27" s="181"/>
      <c r="D27" s="181"/>
      <c r="E27" s="181"/>
      <c r="F27" s="181"/>
      <c r="G27" s="181"/>
      <c r="H27" s="181"/>
      <c r="I27" s="181"/>
      <c r="J27" s="39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</row>
    <row r="28" spans="1:53" s="3" customFormat="1" ht="43.15" customHeight="1">
      <c r="A28" s="197" t="s">
        <v>135</v>
      </c>
      <c r="B28" s="214" t="s">
        <v>136</v>
      </c>
      <c r="C28" s="145" t="s">
        <v>14</v>
      </c>
      <c r="D28" s="13">
        <v>952</v>
      </c>
      <c r="E28" s="119">
        <v>952</v>
      </c>
      <c r="F28" s="119">
        <v>0</v>
      </c>
      <c r="G28" s="123">
        <v>0</v>
      </c>
      <c r="H28" s="177" t="s">
        <v>16</v>
      </c>
      <c r="I28" s="243" t="s">
        <v>77</v>
      </c>
      <c r="J28" s="3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</row>
    <row r="29" spans="1:53" s="3" customFormat="1" ht="43.15" customHeight="1">
      <c r="A29" s="197"/>
      <c r="B29" s="215"/>
      <c r="C29" s="145" t="s">
        <v>15</v>
      </c>
      <c r="D29" s="121">
        <v>12648.3</v>
      </c>
      <c r="E29" s="119">
        <v>12648.3</v>
      </c>
      <c r="F29" s="119">
        <v>0</v>
      </c>
      <c r="G29" s="123">
        <v>0</v>
      </c>
      <c r="H29" s="177"/>
      <c r="I29" s="244"/>
      <c r="J29" s="3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</row>
    <row r="30" spans="1:53" s="3" customFormat="1" ht="43.15" customHeight="1">
      <c r="A30" s="197"/>
      <c r="B30" s="216"/>
      <c r="C30" s="145" t="s">
        <v>11</v>
      </c>
      <c r="D30" s="121">
        <f>D28+D29</f>
        <v>13600.3</v>
      </c>
      <c r="E30" s="119">
        <f>E28+E29</f>
        <v>13600.3</v>
      </c>
      <c r="F30" s="119">
        <f>F28+F29</f>
        <v>0</v>
      </c>
      <c r="G30" s="123">
        <v>0</v>
      </c>
      <c r="H30" s="177"/>
      <c r="I30" s="244"/>
      <c r="J30" s="39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</row>
    <row r="31" spans="1:53" s="3" customFormat="1" ht="31.5" customHeight="1">
      <c r="A31" s="197" t="s">
        <v>159</v>
      </c>
      <c r="B31" s="177" t="s">
        <v>78</v>
      </c>
      <c r="C31" s="28" t="s">
        <v>14</v>
      </c>
      <c r="D31" s="13">
        <v>952</v>
      </c>
      <c r="E31" s="119">
        <v>952</v>
      </c>
      <c r="F31" s="119">
        <v>0</v>
      </c>
      <c r="G31" s="123">
        <v>0</v>
      </c>
      <c r="H31" s="177" t="s">
        <v>16</v>
      </c>
      <c r="I31" s="244"/>
      <c r="J31" s="39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</row>
    <row r="32" spans="1:53" s="3" customFormat="1" ht="31.5">
      <c r="A32" s="197"/>
      <c r="B32" s="177"/>
      <c r="C32" s="28" t="s">
        <v>15</v>
      </c>
      <c r="D32" s="121">
        <v>12648.3</v>
      </c>
      <c r="E32" s="119">
        <v>12648.3</v>
      </c>
      <c r="F32" s="119">
        <v>0</v>
      </c>
      <c r="G32" s="123">
        <v>0</v>
      </c>
      <c r="H32" s="177"/>
      <c r="I32" s="244"/>
      <c r="J32" s="3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s="3" customFormat="1" ht="15">
      <c r="A33" s="197"/>
      <c r="B33" s="177"/>
      <c r="C33" s="28" t="s">
        <v>11</v>
      </c>
      <c r="D33" s="121">
        <f>D31+D32</f>
        <v>13600.3</v>
      </c>
      <c r="E33" s="119">
        <f>E31+E32</f>
        <v>13600.3</v>
      </c>
      <c r="F33" s="119">
        <f>F31+F32</f>
        <v>0</v>
      </c>
      <c r="G33" s="123">
        <v>0</v>
      </c>
      <c r="H33" s="177"/>
      <c r="I33" s="244"/>
      <c r="J33" s="39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s="3" customFormat="1" ht="93.75" customHeight="1">
      <c r="A34" s="255" t="s">
        <v>56</v>
      </c>
      <c r="B34" s="258" t="s">
        <v>160</v>
      </c>
      <c r="C34" s="144" t="s">
        <v>14</v>
      </c>
      <c r="D34" s="121">
        <f>E34+F34+G34</f>
        <v>78.774</v>
      </c>
      <c r="E34" s="59">
        <v>78.774</v>
      </c>
      <c r="F34" s="119">
        <v>0</v>
      </c>
      <c r="G34" s="123">
        <v>0</v>
      </c>
      <c r="H34" s="177" t="s">
        <v>16</v>
      </c>
      <c r="I34" s="244"/>
      <c r="J34" s="39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s="3" customFormat="1" ht="45" customHeight="1" hidden="1">
      <c r="A35" s="256"/>
      <c r="B35" s="259"/>
      <c r="C35" s="144"/>
      <c r="D35" s="121"/>
      <c r="E35" s="119"/>
      <c r="F35" s="119"/>
      <c r="G35" s="123"/>
      <c r="H35" s="177"/>
      <c r="I35" s="244"/>
      <c r="J35" s="39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s="3" customFormat="1" ht="9" customHeight="1" hidden="1">
      <c r="A36" s="257"/>
      <c r="B36" s="260"/>
      <c r="C36" s="144" t="s">
        <v>11</v>
      </c>
      <c r="D36" s="121">
        <f>D34+0</f>
        <v>78.774</v>
      </c>
      <c r="E36" s="119">
        <f>E34+0</f>
        <v>78.774</v>
      </c>
      <c r="F36" s="119">
        <f>F34+0</f>
        <v>0</v>
      </c>
      <c r="G36" s="123">
        <f>G34+0</f>
        <v>0</v>
      </c>
      <c r="H36" s="177"/>
      <c r="I36" s="244"/>
      <c r="J36" s="39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  <row r="37" spans="1:53" s="3" customFormat="1" ht="27.75" customHeight="1">
      <c r="A37" s="235"/>
      <c r="B37" s="213" t="s">
        <v>142</v>
      </c>
      <c r="C37" s="107" t="s">
        <v>14</v>
      </c>
      <c r="D37" s="121">
        <f>E37+F37+G37</f>
        <v>1030.774</v>
      </c>
      <c r="E37" s="13">
        <f>E31+E34</f>
        <v>1030.774</v>
      </c>
      <c r="F37" s="13">
        <f>F31</f>
        <v>0</v>
      </c>
      <c r="G37" s="20">
        <f>G31</f>
        <v>0</v>
      </c>
      <c r="H37" s="182" t="s">
        <v>16</v>
      </c>
      <c r="I37" s="244"/>
      <c r="J37" s="39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</row>
    <row r="38" spans="1:53" s="3" customFormat="1" ht="30" customHeight="1">
      <c r="A38" s="235"/>
      <c r="B38" s="213"/>
      <c r="C38" s="107" t="s">
        <v>15</v>
      </c>
      <c r="D38" s="121">
        <f>E38+F38+G38</f>
        <v>12648.3</v>
      </c>
      <c r="E38" s="13">
        <f>E32</f>
        <v>12648.3</v>
      </c>
      <c r="F38" s="13">
        <f>F32</f>
        <v>0</v>
      </c>
      <c r="G38" s="20">
        <f>G32</f>
        <v>0</v>
      </c>
      <c r="H38" s="182"/>
      <c r="I38" s="244"/>
      <c r="J38" s="39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</row>
    <row r="39" spans="1:53" s="3" customFormat="1" ht="15">
      <c r="A39" s="235"/>
      <c r="B39" s="213"/>
      <c r="C39" s="107" t="s">
        <v>11</v>
      </c>
      <c r="D39" s="121">
        <f>D38+D37</f>
        <v>13679.073999999999</v>
      </c>
      <c r="E39" s="13">
        <f>E37+E38</f>
        <v>13679.073999999999</v>
      </c>
      <c r="F39" s="13">
        <f>F37+F38</f>
        <v>0</v>
      </c>
      <c r="G39" s="20">
        <f>G37+G38</f>
        <v>0</v>
      </c>
      <c r="H39" s="182"/>
      <c r="I39" s="245"/>
      <c r="J39" s="39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</row>
    <row r="40" spans="1:53" s="3" customFormat="1" ht="48.75" customHeight="1">
      <c r="A40" s="178" t="s">
        <v>137</v>
      </c>
      <c r="B40" s="179"/>
      <c r="C40" s="179"/>
      <c r="D40" s="179"/>
      <c r="E40" s="179"/>
      <c r="F40" s="179"/>
      <c r="G40" s="179"/>
      <c r="H40" s="179"/>
      <c r="I40" s="180"/>
      <c r="J40" s="39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</row>
    <row r="41" spans="1:53" s="3" customFormat="1" ht="24.75" customHeight="1">
      <c r="A41" s="181" t="s">
        <v>138</v>
      </c>
      <c r="B41" s="181"/>
      <c r="C41" s="181"/>
      <c r="D41" s="181"/>
      <c r="E41" s="181"/>
      <c r="F41" s="181"/>
      <c r="G41" s="181"/>
      <c r="H41" s="181"/>
      <c r="I41" s="181"/>
      <c r="J41" s="39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</row>
    <row r="42" spans="1:53" s="3" customFormat="1" ht="45" customHeight="1">
      <c r="A42" s="197" t="s">
        <v>139</v>
      </c>
      <c r="B42" s="177" t="s">
        <v>83</v>
      </c>
      <c r="C42" s="34" t="s">
        <v>14</v>
      </c>
      <c r="D42" s="13">
        <f>SUM(E42:G42)</f>
        <v>111.6</v>
      </c>
      <c r="E42" s="119">
        <v>111.6</v>
      </c>
      <c r="F42" s="119">
        <v>0</v>
      </c>
      <c r="G42" s="123">
        <v>0</v>
      </c>
      <c r="H42" s="177" t="s">
        <v>16</v>
      </c>
      <c r="I42" s="177" t="s">
        <v>22</v>
      </c>
      <c r="J42" s="37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</row>
    <row r="43" spans="1:53" s="3" customFormat="1" ht="39" customHeight="1">
      <c r="A43" s="197"/>
      <c r="B43" s="177"/>
      <c r="C43" s="34" t="s">
        <v>15</v>
      </c>
      <c r="D43" s="13">
        <f aca="true" t="shared" si="0" ref="D43:D44">SUM(E43:G43)</f>
        <v>1128.7</v>
      </c>
      <c r="E43" s="119">
        <v>1128.7</v>
      </c>
      <c r="F43" s="119">
        <v>0</v>
      </c>
      <c r="G43" s="123">
        <v>0</v>
      </c>
      <c r="H43" s="177"/>
      <c r="I43" s="177"/>
      <c r="J43" s="37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</row>
    <row r="44" spans="1:53" s="3" customFormat="1" ht="33.75" customHeight="1">
      <c r="A44" s="197"/>
      <c r="B44" s="177"/>
      <c r="C44" s="34" t="s">
        <v>11</v>
      </c>
      <c r="D44" s="13">
        <f t="shared" si="0"/>
        <v>1240.3</v>
      </c>
      <c r="E44" s="119">
        <v>1240.3</v>
      </c>
      <c r="F44" s="119">
        <v>0</v>
      </c>
      <c r="G44" s="119">
        <v>0</v>
      </c>
      <c r="H44" s="177"/>
      <c r="I44" s="177"/>
      <c r="J44" s="114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</row>
    <row r="45" spans="1:53" s="3" customFormat="1" ht="33.75" customHeight="1">
      <c r="A45" s="207" t="s">
        <v>140</v>
      </c>
      <c r="B45" s="208"/>
      <c r="C45" s="208"/>
      <c r="D45" s="208"/>
      <c r="E45" s="208"/>
      <c r="F45" s="208"/>
      <c r="G45" s="208"/>
      <c r="H45" s="208"/>
      <c r="I45" s="209"/>
      <c r="J45" s="114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</row>
    <row r="46" spans="1:53" s="3" customFormat="1" ht="33.75" customHeight="1">
      <c r="A46" s="197" t="s">
        <v>61</v>
      </c>
      <c r="B46" s="177" t="s">
        <v>133</v>
      </c>
      <c r="C46" s="101" t="s">
        <v>14</v>
      </c>
      <c r="D46" s="56">
        <f>E46+F46+G46</f>
        <v>235.51</v>
      </c>
      <c r="E46" s="59">
        <v>0</v>
      </c>
      <c r="F46" s="59">
        <v>0</v>
      </c>
      <c r="G46" s="59">
        <v>235.51</v>
      </c>
      <c r="H46" s="210" t="s">
        <v>16</v>
      </c>
      <c r="I46" s="210" t="s">
        <v>35</v>
      </c>
      <c r="J46" s="114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</row>
    <row r="47" spans="1:53" s="3" customFormat="1" ht="33.75" customHeight="1">
      <c r="A47" s="197"/>
      <c r="B47" s="177"/>
      <c r="C47" s="101" t="s">
        <v>15</v>
      </c>
      <c r="D47" s="56">
        <f>E47+F47+G47</f>
        <v>2381.26616</v>
      </c>
      <c r="E47" s="59">
        <v>0</v>
      </c>
      <c r="F47" s="59">
        <v>0</v>
      </c>
      <c r="G47" s="59">
        <v>2381.26616</v>
      </c>
      <c r="H47" s="211"/>
      <c r="I47" s="211"/>
      <c r="J47" s="114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</row>
    <row r="48" spans="1:53" s="3" customFormat="1" ht="33.75" customHeight="1">
      <c r="A48" s="197"/>
      <c r="B48" s="177"/>
      <c r="C48" s="101" t="s">
        <v>11</v>
      </c>
      <c r="D48" s="56">
        <f>D46+D47</f>
        <v>2616.7761600000003</v>
      </c>
      <c r="E48" s="59">
        <f>E46+E47</f>
        <v>0</v>
      </c>
      <c r="F48" s="59">
        <f>F46+F47</f>
        <v>0</v>
      </c>
      <c r="G48" s="59">
        <v>2616.7761600000003</v>
      </c>
      <c r="H48" s="212"/>
      <c r="I48" s="212"/>
      <c r="J48" s="114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</row>
    <row r="49" spans="1:53" s="3" customFormat="1" ht="30.75" customHeight="1">
      <c r="A49" s="171" t="s">
        <v>141</v>
      </c>
      <c r="B49" s="172"/>
      <c r="C49" s="18" t="s">
        <v>14</v>
      </c>
      <c r="D49" s="102">
        <f>E49+F49+G49</f>
        <v>347.11</v>
      </c>
      <c r="E49" s="102">
        <f aca="true" t="shared" si="1" ref="E49:G50">E42+E46</f>
        <v>111.6</v>
      </c>
      <c r="F49" s="102">
        <f t="shared" si="1"/>
        <v>0</v>
      </c>
      <c r="G49" s="102">
        <f t="shared" si="1"/>
        <v>235.51</v>
      </c>
      <c r="H49" s="164"/>
      <c r="I49" s="165"/>
      <c r="J49" s="39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</row>
    <row r="50" spans="1:53" s="3" customFormat="1" ht="30.75" customHeight="1">
      <c r="A50" s="173"/>
      <c r="B50" s="174"/>
      <c r="C50" s="18" t="s">
        <v>15</v>
      </c>
      <c r="D50" s="102">
        <f>E50+F50+G50</f>
        <v>3509.96616</v>
      </c>
      <c r="E50" s="102">
        <f t="shared" si="1"/>
        <v>1128.7</v>
      </c>
      <c r="F50" s="102">
        <f t="shared" si="1"/>
        <v>0</v>
      </c>
      <c r="G50" s="102">
        <f t="shared" si="1"/>
        <v>2381.26616</v>
      </c>
      <c r="H50" s="166"/>
      <c r="I50" s="167"/>
      <c r="J50" s="39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</row>
    <row r="51" spans="1:53" s="3" customFormat="1" ht="15">
      <c r="A51" s="175"/>
      <c r="B51" s="176"/>
      <c r="C51" s="18" t="s">
        <v>11</v>
      </c>
      <c r="D51" s="102">
        <f>E51+F51+G51</f>
        <v>3857.0761600000005</v>
      </c>
      <c r="E51" s="102">
        <f>E49+E50</f>
        <v>1240.3</v>
      </c>
      <c r="F51" s="102">
        <f>F49+F50</f>
        <v>0</v>
      </c>
      <c r="G51" s="102">
        <f aca="true" t="shared" si="2" ref="G51">G49+G50</f>
        <v>2616.7761600000003</v>
      </c>
      <c r="H51" s="168"/>
      <c r="I51" s="169"/>
      <c r="J51" s="39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</row>
    <row r="52" spans="1:53" s="26" customFormat="1" ht="27.75" customHeight="1">
      <c r="A52" s="222" t="s">
        <v>69</v>
      </c>
      <c r="B52" s="223"/>
      <c r="C52" s="223"/>
      <c r="D52" s="223"/>
      <c r="E52" s="223"/>
      <c r="F52" s="223"/>
      <c r="G52" s="223"/>
      <c r="H52" s="223"/>
      <c r="I52" s="224"/>
      <c r="J52" s="39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</row>
    <row r="53" spans="1:53" s="3" customFormat="1" ht="27.75" customHeight="1">
      <c r="A53" s="218" t="s">
        <v>49</v>
      </c>
      <c r="B53" s="219"/>
      <c r="C53" s="219"/>
      <c r="D53" s="219"/>
      <c r="E53" s="219"/>
      <c r="F53" s="219"/>
      <c r="G53" s="219"/>
      <c r="H53" s="219"/>
      <c r="I53" s="220"/>
      <c r="J53" s="39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</row>
    <row r="54" spans="1:53" s="3" customFormat="1" ht="47.25">
      <c r="A54" s="48">
        <v>1</v>
      </c>
      <c r="B54" s="47" t="s">
        <v>0</v>
      </c>
      <c r="C54" s="47" t="s">
        <v>14</v>
      </c>
      <c r="D54" s="121">
        <f>D55+D56+D57+D58+D59</f>
        <v>34550</v>
      </c>
      <c r="E54" s="121">
        <f>E55+E56+E57+E58+E59</f>
        <v>12200</v>
      </c>
      <c r="F54" s="121">
        <f>F55+F56+F57+F58+F59</f>
        <v>11500</v>
      </c>
      <c r="G54" s="121">
        <f>G55+G56+G57+G58+G59</f>
        <v>10850</v>
      </c>
      <c r="H54" s="47" t="s">
        <v>16</v>
      </c>
      <c r="I54" s="47" t="s">
        <v>18</v>
      </c>
      <c r="J54" s="39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</row>
    <row r="55" spans="1:10" ht="47.25">
      <c r="A55" s="45" t="s">
        <v>46</v>
      </c>
      <c r="B55" s="44" t="s">
        <v>1</v>
      </c>
      <c r="C55" s="44" t="s">
        <v>14</v>
      </c>
      <c r="D55" s="58">
        <f>SUM(E55:G55)</f>
        <v>29350</v>
      </c>
      <c r="E55" s="58">
        <f>9080+920</f>
        <v>10000</v>
      </c>
      <c r="F55" s="58">
        <f>10000</f>
        <v>10000</v>
      </c>
      <c r="G55" s="58">
        <f>12000-2000-650</f>
        <v>9350</v>
      </c>
      <c r="H55" s="44" t="s">
        <v>16</v>
      </c>
      <c r="I55" s="44" t="s">
        <v>18</v>
      </c>
      <c r="J55" s="146"/>
    </row>
    <row r="56" spans="1:10" ht="47.25">
      <c r="A56" s="45" t="s">
        <v>47</v>
      </c>
      <c r="B56" s="44" t="s">
        <v>2</v>
      </c>
      <c r="C56" s="44" t="s">
        <v>14</v>
      </c>
      <c r="D56" s="58">
        <f>SUM(E56:G56)</f>
        <v>3500</v>
      </c>
      <c r="E56" s="58">
        <f>1200+300</f>
        <v>1500</v>
      </c>
      <c r="F56" s="58">
        <v>1000</v>
      </c>
      <c r="G56" s="58">
        <v>1000</v>
      </c>
      <c r="H56" s="44" t="s">
        <v>16</v>
      </c>
      <c r="I56" s="44" t="s">
        <v>18</v>
      </c>
      <c r="J56" s="75"/>
    </row>
    <row r="57" spans="1:9" ht="47.25">
      <c r="A57" s="45" t="s">
        <v>48</v>
      </c>
      <c r="B57" s="14" t="s">
        <v>82</v>
      </c>
      <c r="C57" s="44" t="s">
        <v>14</v>
      </c>
      <c r="D57" s="58">
        <f>E57+F57+G57</f>
        <v>1700</v>
      </c>
      <c r="E57" s="58">
        <f>1000-300</f>
        <v>700</v>
      </c>
      <c r="F57" s="58">
        <v>500</v>
      </c>
      <c r="G57" s="58">
        <v>500</v>
      </c>
      <c r="H57" s="44" t="s">
        <v>16</v>
      </c>
      <c r="I57" s="44" t="s">
        <v>18</v>
      </c>
    </row>
    <row r="58" spans="1:9" ht="45.75" customHeight="1" hidden="1">
      <c r="A58" s="99" t="s">
        <v>104</v>
      </c>
      <c r="B58" s="100" t="s">
        <v>122</v>
      </c>
      <c r="C58" s="52" t="s">
        <v>14</v>
      </c>
      <c r="D58" s="120">
        <f>E58+F58+G58</f>
        <v>0</v>
      </c>
      <c r="E58" s="124">
        <v>0</v>
      </c>
      <c r="F58" s="120">
        <v>0</v>
      </c>
      <c r="G58" s="120">
        <v>0</v>
      </c>
      <c r="H58" s="52" t="s">
        <v>16</v>
      </c>
      <c r="I58" s="52" t="s">
        <v>18</v>
      </c>
    </row>
    <row r="59" spans="1:9" ht="0.75" customHeight="1" hidden="1">
      <c r="A59" s="88" t="s">
        <v>111</v>
      </c>
      <c r="B59" s="14" t="s">
        <v>123</v>
      </c>
      <c r="C59" s="87" t="s">
        <v>14</v>
      </c>
      <c r="D59" s="119">
        <f>E59+F59+G59</f>
        <v>0</v>
      </c>
      <c r="E59" s="119">
        <v>0</v>
      </c>
      <c r="F59" s="119">
        <v>0</v>
      </c>
      <c r="G59" s="119">
        <v>0</v>
      </c>
      <c r="H59" s="87" t="s">
        <v>16</v>
      </c>
      <c r="I59" s="87" t="s">
        <v>18</v>
      </c>
    </row>
    <row r="60" spans="1:53" s="3" customFormat="1" ht="94.5">
      <c r="A60" s="48" t="s">
        <v>44</v>
      </c>
      <c r="B60" s="49" t="s">
        <v>3</v>
      </c>
      <c r="C60" s="49" t="s">
        <v>14</v>
      </c>
      <c r="D60" s="125">
        <f>E60+F60+G60</f>
        <v>71899.12599999999</v>
      </c>
      <c r="E60" s="121">
        <f>E61+E62+E63+E65+E66+E67+E68+E71+E72+E73</f>
        <v>48707.926</v>
      </c>
      <c r="F60" s="121">
        <f aca="true" t="shared" si="3" ref="F60:G60">F61+F62+F63+F65+F66+F67+F68+F71+F72+F73</f>
        <v>18492.8</v>
      </c>
      <c r="G60" s="121">
        <f t="shared" si="3"/>
        <v>4698.4</v>
      </c>
      <c r="H60" s="49" t="s">
        <v>16</v>
      </c>
      <c r="I60" s="49" t="s">
        <v>19</v>
      </c>
      <c r="J60" s="39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</row>
    <row r="61" spans="1:10" s="29" customFormat="1" ht="47.25">
      <c r="A61" s="33" t="s">
        <v>56</v>
      </c>
      <c r="B61" s="14" t="s">
        <v>4</v>
      </c>
      <c r="C61" s="14" t="s">
        <v>14</v>
      </c>
      <c r="D61" s="126">
        <f aca="true" t="shared" si="4" ref="D61:D67">E61+F61+G61</f>
        <v>100</v>
      </c>
      <c r="E61" s="126">
        <v>100</v>
      </c>
      <c r="F61" s="126">
        <v>0</v>
      </c>
      <c r="G61" s="126">
        <v>0</v>
      </c>
      <c r="H61" s="14" t="s">
        <v>16</v>
      </c>
      <c r="I61" s="14" t="s">
        <v>4</v>
      </c>
      <c r="J61" s="37"/>
    </row>
    <row r="62" spans="1:10" s="29" customFormat="1" ht="47.25">
      <c r="A62" s="33" t="s">
        <v>57</v>
      </c>
      <c r="B62" s="14" t="s">
        <v>5</v>
      </c>
      <c r="C62" s="14" t="s">
        <v>14</v>
      </c>
      <c r="D62" s="126">
        <f t="shared" si="4"/>
        <v>25</v>
      </c>
      <c r="E62" s="126">
        <v>25</v>
      </c>
      <c r="F62" s="126">
        <v>0</v>
      </c>
      <c r="G62" s="126">
        <v>0</v>
      </c>
      <c r="H62" s="14" t="s">
        <v>16</v>
      </c>
      <c r="I62" s="14" t="s">
        <v>20</v>
      </c>
      <c r="J62" s="115"/>
    </row>
    <row r="63" spans="1:10" s="29" customFormat="1" ht="47.25">
      <c r="A63" s="93" t="s">
        <v>93</v>
      </c>
      <c r="B63" s="72" t="s">
        <v>92</v>
      </c>
      <c r="C63" s="72" t="s">
        <v>14</v>
      </c>
      <c r="D63" s="58">
        <f t="shared" si="4"/>
        <v>1000</v>
      </c>
      <c r="E63" s="58">
        <v>1000</v>
      </c>
      <c r="F63" s="58">
        <v>0</v>
      </c>
      <c r="G63" s="58">
        <v>0</v>
      </c>
      <c r="H63" s="72" t="s">
        <v>16</v>
      </c>
      <c r="I63" s="72" t="s">
        <v>20</v>
      </c>
      <c r="J63" s="37"/>
    </row>
    <row r="64" spans="1:10" s="29" customFormat="1" ht="47.25" hidden="1">
      <c r="A64" s="33" t="s">
        <v>58</v>
      </c>
      <c r="B64" s="14" t="s">
        <v>40</v>
      </c>
      <c r="C64" s="14" t="s">
        <v>14</v>
      </c>
      <c r="D64" s="122">
        <f t="shared" si="4"/>
        <v>0</v>
      </c>
      <c r="E64" s="126">
        <v>0</v>
      </c>
      <c r="F64" s="126">
        <v>0</v>
      </c>
      <c r="G64" s="122">
        <v>0</v>
      </c>
      <c r="H64" s="14" t="s">
        <v>91</v>
      </c>
      <c r="I64" s="14" t="s">
        <v>35</v>
      </c>
      <c r="J64" s="40"/>
    </row>
    <row r="65" spans="1:10" s="29" customFormat="1" ht="47.25">
      <c r="A65" s="33" t="s">
        <v>58</v>
      </c>
      <c r="B65" s="14" t="s">
        <v>95</v>
      </c>
      <c r="C65" s="14" t="s">
        <v>14</v>
      </c>
      <c r="D65" s="126">
        <f t="shared" si="4"/>
        <v>0</v>
      </c>
      <c r="E65" s="126">
        <v>0</v>
      </c>
      <c r="F65" s="126">
        <v>0</v>
      </c>
      <c r="G65" s="126">
        <v>0</v>
      </c>
      <c r="H65" s="14" t="s">
        <v>16</v>
      </c>
      <c r="I65" s="14" t="s">
        <v>35</v>
      </c>
      <c r="J65" s="37"/>
    </row>
    <row r="66" spans="1:10" s="29" customFormat="1" ht="47.25">
      <c r="A66" s="33" t="s">
        <v>94</v>
      </c>
      <c r="B66" s="14" t="s">
        <v>110</v>
      </c>
      <c r="C66" s="14" t="s">
        <v>14</v>
      </c>
      <c r="D66" s="126">
        <f t="shared" si="4"/>
        <v>300</v>
      </c>
      <c r="E66" s="126">
        <v>300</v>
      </c>
      <c r="F66" s="126">
        <v>0</v>
      </c>
      <c r="G66" s="126">
        <v>0</v>
      </c>
      <c r="H66" s="14" t="s">
        <v>16</v>
      </c>
      <c r="I66" s="14" t="s">
        <v>35</v>
      </c>
      <c r="J66" s="37"/>
    </row>
    <row r="67" spans="1:11" s="29" customFormat="1" ht="47.25">
      <c r="A67" s="33" t="s">
        <v>96</v>
      </c>
      <c r="B67" s="14" t="s">
        <v>112</v>
      </c>
      <c r="C67" s="14" t="s">
        <v>14</v>
      </c>
      <c r="D67" s="126">
        <f t="shared" si="4"/>
        <v>4000</v>
      </c>
      <c r="E67" s="127">
        <v>4000</v>
      </c>
      <c r="F67" s="127">
        <v>0</v>
      </c>
      <c r="G67" s="127">
        <v>0</v>
      </c>
      <c r="H67" s="14" t="s">
        <v>16</v>
      </c>
      <c r="I67" s="14" t="s">
        <v>20</v>
      </c>
      <c r="J67" s="112"/>
      <c r="K67" s="79"/>
    </row>
    <row r="68" spans="1:11" s="29" customFormat="1" ht="31.15" customHeight="1">
      <c r="A68" s="198" t="s">
        <v>106</v>
      </c>
      <c r="B68" s="184" t="s">
        <v>130</v>
      </c>
      <c r="C68" s="108" t="s">
        <v>14</v>
      </c>
      <c r="D68" s="126">
        <f>E68+F68+G68</f>
        <v>1000</v>
      </c>
      <c r="E68" s="127">
        <v>1000</v>
      </c>
      <c r="F68" s="127">
        <v>0</v>
      </c>
      <c r="G68" s="127">
        <v>0</v>
      </c>
      <c r="H68" s="184" t="s">
        <v>16</v>
      </c>
      <c r="I68" s="184" t="s">
        <v>35</v>
      </c>
      <c r="J68" s="112"/>
      <c r="K68" s="79"/>
    </row>
    <row r="69" spans="1:11" s="29" customFormat="1" ht="28.9" customHeight="1">
      <c r="A69" s="199"/>
      <c r="B69" s="185"/>
      <c r="C69" s="108" t="s">
        <v>15</v>
      </c>
      <c r="D69" s="119">
        <f>E69+F69+G69</f>
        <v>0</v>
      </c>
      <c r="E69" s="127">
        <v>0</v>
      </c>
      <c r="F69" s="127">
        <v>0</v>
      </c>
      <c r="G69" s="127">
        <v>0</v>
      </c>
      <c r="H69" s="185"/>
      <c r="I69" s="185"/>
      <c r="J69" s="112"/>
      <c r="K69" s="79"/>
    </row>
    <row r="70" spans="1:11" s="77" customFormat="1" ht="23.45" customHeight="1">
      <c r="A70" s="200"/>
      <c r="B70" s="186"/>
      <c r="C70" s="108" t="s">
        <v>11</v>
      </c>
      <c r="D70" s="126">
        <f>D68+D69</f>
        <v>1000</v>
      </c>
      <c r="E70" s="127">
        <f>E68+E69</f>
        <v>1000</v>
      </c>
      <c r="F70" s="127">
        <f>F68+F69</f>
        <v>0</v>
      </c>
      <c r="G70" s="127">
        <f>G68+G69</f>
        <v>0</v>
      </c>
      <c r="H70" s="186"/>
      <c r="I70" s="254"/>
      <c r="J70" s="116"/>
      <c r="K70" s="80"/>
    </row>
    <row r="71" spans="1:11" s="77" customFormat="1" ht="46.5" customHeight="1">
      <c r="A71" s="90" t="s">
        <v>121</v>
      </c>
      <c r="B71" s="89" t="s">
        <v>124</v>
      </c>
      <c r="C71" s="14" t="s">
        <v>14</v>
      </c>
      <c r="D71" s="126">
        <f>E71+F71+G71</f>
        <v>2000</v>
      </c>
      <c r="E71" s="127">
        <v>2000</v>
      </c>
      <c r="F71" s="127">
        <v>0</v>
      </c>
      <c r="G71" s="127">
        <v>0</v>
      </c>
      <c r="H71" s="14" t="s">
        <v>16</v>
      </c>
      <c r="I71" s="14" t="s">
        <v>20</v>
      </c>
      <c r="J71" s="116"/>
      <c r="K71" s="80"/>
    </row>
    <row r="72" spans="1:11" s="77" customFormat="1" ht="47.25" customHeight="1">
      <c r="A72" s="106" t="s">
        <v>125</v>
      </c>
      <c r="B72" s="103" t="s">
        <v>146</v>
      </c>
      <c r="C72" s="108" t="s">
        <v>14</v>
      </c>
      <c r="D72" s="126">
        <f>E72+F72+G72</f>
        <v>20000</v>
      </c>
      <c r="E72" s="127">
        <v>20000</v>
      </c>
      <c r="F72" s="127">
        <v>0</v>
      </c>
      <c r="G72" s="127">
        <v>0</v>
      </c>
      <c r="H72" s="104" t="s">
        <v>16</v>
      </c>
      <c r="I72" s="104" t="s">
        <v>35</v>
      </c>
      <c r="J72" s="116"/>
      <c r="K72" s="80"/>
    </row>
    <row r="73" spans="1:11" s="29" customFormat="1" ht="56.45" customHeight="1">
      <c r="A73" s="33" t="s">
        <v>131</v>
      </c>
      <c r="B73" s="111" t="s">
        <v>59</v>
      </c>
      <c r="C73" s="14" t="s">
        <v>14</v>
      </c>
      <c r="D73" s="126">
        <f>E73+F73+G73</f>
        <v>43474.126</v>
      </c>
      <c r="E73" s="129">
        <f>20361.7-78.774</f>
        <v>20282.926</v>
      </c>
      <c r="F73" s="127">
        <v>18492.8</v>
      </c>
      <c r="G73" s="127">
        <v>4698.4</v>
      </c>
      <c r="H73" s="14" t="s">
        <v>16</v>
      </c>
      <c r="I73" s="14" t="s">
        <v>20</v>
      </c>
      <c r="J73" s="112"/>
      <c r="K73" s="79"/>
    </row>
    <row r="74" spans="1:11" s="31" customFormat="1" ht="56.45" customHeight="1">
      <c r="A74" s="232" t="s">
        <v>45</v>
      </c>
      <c r="B74" s="229" t="s">
        <v>150</v>
      </c>
      <c r="C74" s="105" t="s">
        <v>14</v>
      </c>
      <c r="D74" s="125">
        <f>E74+F74+G74</f>
        <v>638.3</v>
      </c>
      <c r="E74" s="128">
        <v>638.3</v>
      </c>
      <c r="F74" s="128">
        <v>0</v>
      </c>
      <c r="G74" s="128">
        <v>0</v>
      </c>
      <c r="H74" s="184" t="s">
        <v>16</v>
      </c>
      <c r="I74" s="184" t="s">
        <v>35</v>
      </c>
      <c r="J74" s="113"/>
      <c r="K74" s="110"/>
    </row>
    <row r="75" spans="1:11" s="31" customFormat="1" ht="56.45" customHeight="1">
      <c r="A75" s="233"/>
      <c r="B75" s="230"/>
      <c r="C75" s="105" t="s">
        <v>132</v>
      </c>
      <c r="D75" s="125">
        <f aca="true" t="shared" si="5" ref="D75:D79">E75+F75+G75</f>
        <v>10000</v>
      </c>
      <c r="E75" s="128">
        <f>E78</f>
        <v>10000</v>
      </c>
      <c r="F75" s="128">
        <v>0</v>
      </c>
      <c r="G75" s="128">
        <v>0</v>
      </c>
      <c r="H75" s="185"/>
      <c r="I75" s="185"/>
      <c r="J75" s="113"/>
      <c r="K75" s="110"/>
    </row>
    <row r="76" spans="1:11" s="31" customFormat="1" ht="46.5" customHeight="1">
      <c r="A76" s="234"/>
      <c r="B76" s="231"/>
      <c r="C76" s="105" t="s">
        <v>11</v>
      </c>
      <c r="D76" s="125">
        <f t="shared" si="5"/>
        <v>10638.3</v>
      </c>
      <c r="E76" s="128">
        <f>E75+E74</f>
        <v>10638.3</v>
      </c>
      <c r="F76" s="128">
        <v>0</v>
      </c>
      <c r="G76" s="128">
        <v>0</v>
      </c>
      <c r="H76" s="185"/>
      <c r="I76" s="185"/>
      <c r="J76" s="113"/>
      <c r="K76" s="110"/>
    </row>
    <row r="77" spans="1:11" s="29" customFormat="1" ht="31.5">
      <c r="A77" s="198" t="s">
        <v>60</v>
      </c>
      <c r="B77" s="184" t="s">
        <v>149</v>
      </c>
      <c r="C77" s="14" t="s">
        <v>14</v>
      </c>
      <c r="D77" s="126">
        <f t="shared" si="5"/>
        <v>638.3</v>
      </c>
      <c r="E77" s="127">
        <v>638.3</v>
      </c>
      <c r="F77" s="127">
        <v>0</v>
      </c>
      <c r="G77" s="127">
        <v>0</v>
      </c>
      <c r="H77" s="185"/>
      <c r="I77" s="185"/>
      <c r="J77" s="112"/>
      <c r="K77" s="79"/>
    </row>
    <row r="78" spans="1:11" s="29" customFormat="1" ht="31.5">
      <c r="A78" s="199"/>
      <c r="B78" s="185"/>
      <c r="C78" s="14" t="s">
        <v>132</v>
      </c>
      <c r="D78" s="126">
        <f t="shared" si="5"/>
        <v>10000</v>
      </c>
      <c r="E78" s="127">
        <v>10000</v>
      </c>
      <c r="F78" s="127">
        <v>0</v>
      </c>
      <c r="G78" s="127">
        <v>0</v>
      </c>
      <c r="H78" s="185"/>
      <c r="I78" s="185"/>
      <c r="J78" s="112"/>
      <c r="K78" s="79"/>
    </row>
    <row r="79" spans="1:11" s="29" customFormat="1" ht="15">
      <c r="A79" s="200"/>
      <c r="B79" s="186"/>
      <c r="C79" s="14" t="s">
        <v>11</v>
      </c>
      <c r="D79" s="126">
        <f t="shared" si="5"/>
        <v>10638.3</v>
      </c>
      <c r="E79" s="127">
        <f>E78+E77</f>
        <v>10638.3</v>
      </c>
      <c r="F79" s="127">
        <v>0</v>
      </c>
      <c r="G79" s="127">
        <v>0</v>
      </c>
      <c r="H79" s="186"/>
      <c r="I79" s="186"/>
      <c r="J79" s="112"/>
      <c r="K79" s="79"/>
    </row>
    <row r="80" spans="1:10" s="31" customFormat="1" ht="31.5">
      <c r="A80" s="221" t="s">
        <v>52</v>
      </c>
      <c r="B80" s="187" t="s">
        <v>114</v>
      </c>
      <c r="C80" s="49" t="s">
        <v>14</v>
      </c>
      <c r="D80" s="125">
        <f>E80+F80+G80</f>
        <v>184.2</v>
      </c>
      <c r="E80" s="125">
        <f>E83+E86</f>
        <v>184.2</v>
      </c>
      <c r="F80" s="125">
        <f aca="true" t="shared" si="6" ref="F80:G80">F83+F86</f>
        <v>0</v>
      </c>
      <c r="G80" s="125">
        <f t="shared" si="6"/>
        <v>0</v>
      </c>
      <c r="H80" s="187" t="s">
        <v>16</v>
      </c>
      <c r="I80" s="187" t="s">
        <v>21</v>
      </c>
      <c r="J80" s="39"/>
    </row>
    <row r="81" spans="1:10" s="31" customFormat="1" ht="31.5">
      <c r="A81" s="221"/>
      <c r="B81" s="187"/>
      <c r="C81" s="49" t="s">
        <v>15</v>
      </c>
      <c r="D81" s="125">
        <f>D84+D87</f>
        <v>3500.00211</v>
      </c>
      <c r="E81" s="125">
        <f>E84+E87</f>
        <v>3500.00211</v>
      </c>
      <c r="F81" s="125">
        <v>0</v>
      </c>
      <c r="G81" s="125">
        <v>0</v>
      </c>
      <c r="H81" s="187"/>
      <c r="I81" s="253"/>
      <c r="J81" s="39"/>
    </row>
    <row r="82" spans="1:10" s="31" customFormat="1" ht="15">
      <c r="A82" s="221"/>
      <c r="B82" s="187"/>
      <c r="C82" s="49" t="s">
        <v>11</v>
      </c>
      <c r="D82" s="125">
        <f>D85+D88</f>
        <v>3684.2021099999997</v>
      </c>
      <c r="E82" s="125">
        <f>E85+E88</f>
        <v>3684.2021099999997</v>
      </c>
      <c r="F82" s="125">
        <f aca="true" t="shared" si="7" ref="F82">F80+F81</f>
        <v>0</v>
      </c>
      <c r="G82" s="125">
        <v>0</v>
      </c>
      <c r="H82" s="187"/>
      <c r="I82" s="253"/>
      <c r="J82" s="39"/>
    </row>
    <row r="83" spans="1:10" s="29" customFormat="1" ht="31.5">
      <c r="A83" s="198" t="s">
        <v>62</v>
      </c>
      <c r="B83" s="243" t="s">
        <v>126</v>
      </c>
      <c r="C83" s="44" t="s">
        <v>14</v>
      </c>
      <c r="D83" s="13">
        <f aca="true" t="shared" si="8" ref="D83:D88">E83+F83+G83</f>
        <v>116.2</v>
      </c>
      <c r="E83" s="129">
        <f>127.02105-10.82105</f>
        <v>116.2</v>
      </c>
      <c r="F83" s="129">
        <v>0</v>
      </c>
      <c r="G83" s="129">
        <v>0</v>
      </c>
      <c r="H83" s="243" t="s">
        <v>16</v>
      </c>
      <c r="I83" s="243" t="s">
        <v>21</v>
      </c>
      <c r="J83" s="37"/>
    </row>
    <row r="84" spans="1:10" s="29" customFormat="1" ht="31.5">
      <c r="A84" s="199"/>
      <c r="B84" s="244"/>
      <c r="C84" s="44" t="s">
        <v>15</v>
      </c>
      <c r="D84" s="125">
        <f t="shared" si="8"/>
        <v>1989.00211</v>
      </c>
      <c r="E84" s="129">
        <f>1978.24211+11-0.24</f>
        <v>1989.00211</v>
      </c>
      <c r="F84" s="129">
        <v>0</v>
      </c>
      <c r="G84" s="129">
        <v>0</v>
      </c>
      <c r="H84" s="244"/>
      <c r="I84" s="244"/>
      <c r="J84" s="39"/>
    </row>
    <row r="85" spans="1:9" ht="15">
      <c r="A85" s="200"/>
      <c r="B85" s="245"/>
      <c r="C85" s="44" t="s">
        <v>11</v>
      </c>
      <c r="D85" s="125">
        <f t="shared" si="8"/>
        <v>2105.2021099999997</v>
      </c>
      <c r="E85" s="129">
        <f>E83+E84</f>
        <v>2105.2021099999997</v>
      </c>
      <c r="F85" s="129">
        <f aca="true" t="shared" si="9" ref="F85:G85">F83+F84</f>
        <v>0</v>
      </c>
      <c r="G85" s="129">
        <f t="shared" si="9"/>
        <v>0</v>
      </c>
      <c r="H85" s="245"/>
      <c r="I85" s="245"/>
    </row>
    <row r="86" spans="1:9" ht="31.5">
      <c r="A86" s="198" t="s">
        <v>151</v>
      </c>
      <c r="B86" s="243" t="s">
        <v>128</v>
      </c>
      <c r="C86" s="44" t="s">
        <v>14</v>
      </c>
      <c r="D86" s="13">
        <f t="shared" si="8"/>
        <v>68</v>
      </c>
      <c r="E86" s="129">
        <f>11+57</f>
        <v>68</v>
      </c>
      <c r="F86" s="129">
        <v>0</v>
      </c>
      <c r="G86" s="129">
        <v>0</v>
      </c>
      <c r="H86" s="243" t="s">
        <v>16</v>
      </c>
      <c r="I86" s="243" t="s">
        <v>21</v>
      </c>
    </row>
    <row r="87" spans="1:53" s="3" customFormat="1" ht="31.5">
      <c r="A87" s="199"/>
      <c r="B87" s="244"/>
      <c r="C87" s="44" t="s">
        <v>15</v>
      </c>
      <c r="D87" s="125">
        <f t="shared" si="8"/>
        <v>1511</v>
      </c>
      <c r="E87" s="129">
        <f>1500+11</f>
        <v>1511</v>
      </c>
      <c r="F87" s="129">
        <v>0</v>
      </c>
      <c r="G87" s="129">
        <v>0</v>
      </c>
      <c r="H87" s="244"/>
      <c r="I87" s="244"/>
      <c r="J87" s="39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</row>
    <row r="88" spans="1:9" ht="15">
      <c r="A88" s="200"/>
      <c r="B88" s="245"/>
      <c r="C88" s="44" t="s">
        <v>11</v>
      </c>
      <c r="D88" s="125">
        <f t="shared" si="8"/>
        <v>1579</v>
      </c>
      <c r="E88" s="129">
        <f>E86+E87</f>
        <v>1579</v>
      </c>
      <c r="F88" s="129">
        <f aca="true" t="shared" si="10" ref="F88:G88">F87+F86</f>
        <v>0</v>
      </c>
      <c r="G88" s="129">
        <f t="shared" si="10"/>
        <v>0</v>
      </c>
      <c r="H88" s="245"/>
      <c r="I88" s="245"/>
    </row>
    <row r="89" spans="1:9" ht="63.75" customHeight="1">
      <c r="A89" s="46" t="s">
        <v>53</v>
      </c>
      <c r="B89" s="47" t="s">
        <v>6</v>
      </c>
      <c r="C89" s="47" t="s">
        <v>14</v>
      </c>
      <c r="D89" s="13">
        <f>E89+F89+G89</f>
        <v>0</v>
      </c>
      <c r="E89" s="13">
        <f>E90</f>
        <v>0</v>
      </c>
      <c r="F89" s="13">
        <f>F90</f>
        <v>0</v>
      </c>
      <c r="G89" s="13">
        <f aca="true" t="shared" si="11" ref="G89">G90</f>
        <v>0</v>
      </c>
      <c r="H89" s="47" t="s">
        <v>16</v>
      </c>
      <c r="I89" s="47" t="s">
        <v>21</v>
      </c>
    </row>
    <row r="90" spans="1:9" ht="47.25">
      <c r="A90" s="45" t="s">
        <v>70</v>
      </c>
      <c r="B90" s="44" t="s">
        <v>7</v>
      </c>
      <c r="C90" s="44" t="s">
        <v>14</v>
      </c>
      <c r="D90" s="119">
        <f>E90+F90+G90</f>
        <v>0</v>
      </c>
      <c r="E90" s="119">
        <v>0</v>
      </c>
      <c r="F90" s="119">
        <v>0</v>
      </c>
      <c r="G90" s="119">
        <v>0</v>
      </c>
      <c r="H90" s="44" t="s">
        <v>16</v>
      </c>
      <c r="I90" s="44" t="s">
        <v>21</v>
      </c>
    </row>
    <row r="91" spans="1:53" s="3" customFormat="1" ht="60" customHeight="1">
      <c r="A91" s="235" t="s">
        <v>54</v>
      </c>
      <c r="B91" s="182" t="s">
        <v>155</v>
      </c>
      <c r="C91" s="47" t="s">
        <v>14</v>
      </c>
      <c r="D91" s="13">
        <f aca="true" t="shared" si="12" ref="D91:D96">E91+F91+G91</f>
        <v>4435.071</v>
      </c>
      <c r="E91" s="13">
        <v>4435.071</v>
      </c>
      <c r="F91" s="13">
        <v>0</v>
      </c>
      <c r="G91" s="13">
        <v>0</v>
      </c>
      <c r="H91" s="182" t="s">
        <v>17</v>
      </c>
      <c r="I91" s="182" t="s">
        <v>22</v>
      </c>
      <c r="J91" s="95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</row>
    <row r="92" spans="1:53" s="3" customFormat="1" ht="42.75" customHeight="1">
      <c r="A92" s="235"/>
      <c r="B92" s="182"/>
      <c r="C92" s="47" t="s">
        <v>15</v>
      </c>
      <c r="D92" s="13">
        <f t="shared" si="12"/>
        <v>3061.2</v>
      </c>
      <c r="E92" s="13">
        <v>3061.2</v>
      </c>
      <c r="F92" s="13">
        <v>0</v>
      </c>
      <c r="G92" s="13">
        <v>0</v>
      </c>
      <c r="H92" s="182"/>
      <c r="I92" s="182"/>
      <c r="J92" s="9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</row>
    <row r="93" spans="1:53" s="3" customFormat="1" ht="55.5" customHeight="1">
      <c r="A93" s="235"/>
      <c r="B93" s="182"/>
      <c r="C93" s="47" t="s">
        <v>11</v>
      </c>
      <c r="D93" s="13">
        <f>D91+D92</f>
        <v>7496.271</v>
      </c>
      <c r="E93" s="13">
        <v>7496.271</v>
      </c>
      <c r="F93" s="13">
        <f>F91+F92</f>
        <v>0</v>
      </c>
      <c r="G93" s="13">
        <f>G91+G92</f>
        <v>0</v>
      </c>
      <c r="H93" s="182"/>
      <c r="I93" s="182"/>
      <c r="J93" s="95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</row>
    <row r="94" spans="1:53" s="3" customFormat="1" ht="110.25">
      <c r="A94" s="46" t="s">
        <v>99</v>
      </c>
      <c r="B94" s="47" t="s">
        <v>80</v>
      </c>
      <c r="C94" s="47" t="s">
        <v>14</v>
      </c>
      <c r="D94" s="13">
        <f t="shared" si="12"/>
        <v>157470.3</v>
      </c>
      <c r="E94" s="13">
        <v>50860</v>
      </c>
      <c r="F94" s="13">
        <v>52581</v>
      </c>
      <c r="G94" s="13">
        <v>54029.3</v>
      </c>
      <c r="H94" s="107" t="s">
        <v>117</v>
      </c>
      <c r="I94" s="47" t="s">
        <v>22</v>
      </c>
      <c r="J94" s="37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</row>
    <row r="95" spans="1:53" s="3" customFormat="1" ht="31.5">
      <c r="A95" s="237" t="s">
        <v>71</v>
      </c>
      <c r="B95" s="238"/>
      <c r="C95" s="18" t="s">
        <v>14</v>
      </c>
      <c r="D95" s="102">
        <f t="shared" si="12"/>
        <v>269176.99700000003</v>
      </c>
      <c r="E95" s="102">
        <f>E54+E60+E80+E89+E91+E94+E74</f>
        <v>117025.497</v>
      </c>
      <c r="F95" s="102">
        <f>F54+F60+F80+F89+F91+F94</f>
        <v>82573.8</v>
      </c>
      <c r="G95" s="102">
        <f>G54+G60+G80+G89+G91+G94</f>
        <v>69577.7</v>
      </c>
      <c r="H95" s="225"/>
      <c r="I95" s="225"/>
      <c r="J95" s="39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</row>
    <row r="96" spans="1:53" s="3" customFormat="1" ht="31.5">
      <c r="A96" s="239"/>
      <c r="B96" s="240"/>
      <c r="C96" s="18" t="s">
        <v>132</v>
      </c>
      <c r="D96" s="102">
        <f t="shared" si="12"/>
        <v>10000</v>
      </c>
      <c r="E96" s="102">
        <f>E75</f>
        <v>10000</v>
      </c>
      <c r="F96" s="102">
        <v>0</v>
      </c>
      <c r="G96" s="102">
        <v>0</v>
      </c>
      <c r="H96" s="226"/>
      <c r="I96" s="226"/>
      <c r="J96" s="39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</row>
    <row r="97" spans="1:53" s="3" customFormat="1" ht="31.5">
      <c r="A97" s="239"/>
      <c r="B97" s="240"/>
      <c r="C97" s="18" t="s">
        <v>15</v>
      </c>
      <c r="D97" s="102">
        <f>E97+F97+G97</f>
        <v>6561.20211</v>
      </c>
      <c r="E97" s="102">
        <f>E69+E81+E92</f>
        <v>6561.20211</v>
      </c>
      <c r="F97" s="102">
        <f>F69+F81+F92</f>
        <v>0</v>
      </c>
      <c r="G97" s="102">
        <f>G69+G81+G92</f>
        <v>0</v>
      </c>
      <c r="H97" s="226"/>
      <c r="I97" s="226"/>
      <c r="J97" s="39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</row>
    <row r="98" spans="1:53" s="3" customFormat="1" ht="29.25" customHeight="1">
      <c r="A98" s="241"/>
      <c r="B98" s="242"/>
      <c r="C98" s="18" t="s">
        <v>11</v>
      </c>
      <c r="D98" s="102">
        <f>E98+F98+G98+D96</f>
        <v>295738.19911</v>
      </c>
      <c r="E98" s="102">
        <f>E95+E97+E96</f>
        <v>133586.69911</v>
      </c>
      <c r="F98" s="102">
        <f>F95+F97</f>
        <v>82573.8</v>
      </c>
      <c r="G98" s="102">
        <f aca="true" t="shared" si="13" ref="G98">G95+G97</f>
        <v>69577.7</v>
      </c>
      <c r="H98" s="227"/>
      <c r="I98" s="227"/>
      <c r="J98" s="39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</row>
    <row r="99" spans="1:53" s="4" customFormat="1" ht="29.25" customHeight="1">
      <c r="A99" s="183" t="s">
        <v>50</v>
      </c>
      <c r="B99" s="183"/>
      <c r="C99" s="183"/>
      <c r="D99" s="183"/>
      <c r="E99" s="183"/>
      <c r="F99" s="183"/>
      <c r="G99" s="183"/>
      <c r="H99" s="183"/>
      <c r="I99" s="183"/>
      <c r="J99" s="41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</row>
    <row r="100" spans="1:53" s="17" customFormat="1" ht="94.5">
      <c r="A100" s="46" t="s">
        <v>43</v>
      </c>
      <c r="B100" s="47" t="s">
        <v>24</v>
      </c>
      <c r="C100" s="47" t="s">
        <v>14</v>
      </c>
      <c r="D100" s="13">
        <f aca="true" t="shared" si="14" ref="D100:D105">E100+F100+G100</f>
        <v>1612.7359999999999</v>
      </c>
      <c r="E100" s="13">
        <f>E101+E102+E103+E104</f>
        <v>1612.7359999999999</v>
      </c>
      <c r="F100" s="13">
        <f>F101+F102+F103+F104</f>
        <v>0</v>
      </c>
      <c r="G100" s="13">
        <f>G101+G102+G103+G104</f>
        <v>0</v>
      </c>
      <c r="H100" s="47" t="s">
        <v>16</v>
      </c>
      <c r="I100" s="47" t="s">
        <v>28</v>
      </c>
      <c r="J100" s="4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</row>
    <row r="101" spans="1:53" s="4" customFormat="1" ht="94.5">
      <c r="A101" s="60" t="s">
        <v>46</v>
      </c>
      <c r="B101" s="81" t="s">
        <v>41</v>
      </c>
      <c r="C101" s="81" t="s">
        <v>14</v>
      </c>
      <c r="D101" s="119">
        <f t="shared" si="14"/>
        <v>700</v>
      </c>
      <c r="E101" s="119">
        <v>700</v>
      </c>
      <c r="F101" s="119">
        <v>0</v>
      </c>
      <c r="G101" s="119">
        <v>0</v>
      </c>
      <c r="H101" s="81" t="s">
        <v>16</v>
      </c>
      <c r="I101" s="81" t="s">
        <v>29</v>
      </c>
      <c r="J101" s="43"/>
      <c r="K101" s="10"/>
      <c r="L101" s="9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</row>
    <row r="102" spans="1:53" s="4" customFormat="1" ht="45.75" customHeight="1">
      <c r="A102" s="82" t="s">
        <v>47</v>
      </c>
      <c r="B102" s="81" t="s">
        <v>89</v>
      </c>
      <c r="C102" s="81" t="s">
        <v>14</v>
      </c>
      <c r="D102" s="119">
        <f t="shared" si="14"/>
        <v>200</v>
      </c>
      <c r="E102" s="119">
        <v>200</v>
      </c>
      <c r="F102" s="119">
        <v>0</v>
      </c>
      <c r="G102" s="119">
        <v>0</v>
      </c>
      <c r="H102" s="81" t="s">
        <v>16</v>
      </c>
      <c r="I102" s="81" t="s">
        <v>29</v>
      </c>
      <c r="J102" s="41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</row>
    <row r="103" spans="1:53" s="4" customFormat="1" ht="47.25">
      <c r="A103" s="82" t="s">
        <v>48</v>
      </c>
      <c r="B103" s="81" t="s">
        <v>23</v>
      </c>
      <c r="C103" s="81" t="s">
        <v>14</v>
      </c>
      <c r="D103" s="119">
        <f t="shared" si="14"/>
        <v>150</v>
      </c>
      <c r="E103" s="119">
        <v>150</v>
      </c>
      <c r="F103" s="119">
        <v>0</v>
      </c>
      <c r="G103" s="119">
        <v>0</v>
      </c>
      <c r="H103" s="81" t="s">
        <v>16</v>
      </c>
      <c r="I103" s="81" t="s">
        <v>29</v>
      </c>
      <c r="J103" s="41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</row>
    <row r="104" spans="1:10" s="74" customFormat="1" ht="47.25">
      <c r="A104" s="82" t="s">
        <v>104</v>
      </c>
      <c r="B104" s="81" t="s">
        <v>127</v>
      </c>
      <c r="C104" s="81" t="s">
        <v>14</v>
      </c>
      <c r="D104" s="119">
        <f t="shared" si="14"/>
        <v>562.736</v>
      </c>
      <c r="E104" s="119">
        <v>562.736</v>
      </c>
      <c r="F104" s="119">
        <v>0</v>
      </c>
      <c r="G104" s="119">
        <v>0</v>
      </c>
      <c r="H104" s="81" t="s">
        <v>16</v>
      </c>
      <c r="I104" s="85" t="s">
        <v>20</v>
      </c>
      <c r="J104" s="117"/>
    </row>
    <row r="105" spans="1:14" s="76" customFormat="1" ht="69" customHeight="1">
      <c r="A105" s="131" t="s">
        <v>44</v>
      </c>
      <c r="B105" s="132" t="s">
        <v>153</v>
      </c>
      <c r="C105" s="61" t="s">
        <v>14</v>
      </c>
      <c r="D105" s="56">
        <f t="shared" si="14"/>
        <v>7859.41</v>
      </c>
      <c r="E105" s="56">
        <f>4912.8-2137.7</f>
        <v>2775.1000000000004</v>
      </c>
      <c r="F105" s="56">
        <f>3184.1+1900.21</f>
        <v>5084.3099999999995</v>
      </c>
      <c r="G105" s="56">
        <f>5135-5135</f>
        <v>0</v>
      </c>
      <c r="H105" s="61" t="s">
        <v>16</v>
      </c>
      <c r="I105" s="61" t="s">
        <v>116</v>
      </c>
      <c r="J105" s="147"/>
      <c r="K105" s="148"/>
      <c r="L105" s="148"/>
      <c r="M105" s="148"/>
      <c r="N105" s="149"/>
    </row>
    <row r="106" spans="1:10" s="76" customFormat="1" ht="94.5">
      <c r="A106" s="84" t="s">
        <v>45</v>
      </c>
      <c r="B106" s="83" t="s">
        <v>115</v>
      </c>
      <c r="C106" s="83" t="s">
        <v>14</v>
      </c>
      <c r="D106" s="56">
        <f>E106+F106+G106</f>
        <v>0</v>
      </c>
      <c r="E106" s="56">
        <v>0</v>
      </c>
      <c r="F106" s="56">
        <v>0</v>
      </c>
      <c r="G106" s="56">
        <v>0</v>
      </c>
      <c r="H106" s="83" t="s">
        <v>16</v>
      </c>
      <c r="I106" s="83" t="s">
        <v>28</v>
      </c>
      <c r="J106" s="118"/>
    </row>
    <row r="107" spans="1:53" s="4" customFormat="1" ht="110.25">
      <c r="A107" s="73" t="s">
        <v>52</v>
      </c>
      <c r="B107" s="47" t="s">
        <v>80</v>
      </c>
      <c r="C107" s="47" t="s">
        <v>14</v>
      </c>
      <c r="D107" s="56">
        <f>E107+F107+G107</f>
        <v>63847.9</v>
      </c>
      <c r="E107" s="56">
        <v>19100</v>
      </c>
      <c r="F107" s="56">
        <v>21872.5</v>
      </c>
      <c r="G107" s="56">
        <v>22875.4</v>
      </c>
      <c r="H107" s="47" t="s">
        <v>117</v>
      </c>
      <c r="I107" s="47" t="s">
        <v>22</v>
      </c>
      <c r="J107" s="41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</row>
    <row r="108" spans="1:53" s="4" customFormat="1" ht="82.15" customHeight="1">
      <c r="A108" s="205" t="s">
        <v>72</v>
      </c>
      <c r="B108" s="206"/>
      <c r="C108" s="18" t="s">
        <v>14</v>
      </c>
      <c r="D108" s="102">
        <f>D100+D105+D106+D107</f>
        <v>73320.046</v>
      </c>
      <c r="E108" s="102">
        <f>E100+E105+E107</f>
        <v>23487.836</v>
      </c>
      <c r="F108" s="102">
        <f>F100+F105+F106+F107</f>
        <v>26956.809999999998</v>
      </c>
      <c r="G108" s="102">
        <f>G100+G105+G106+G107</f>
        <v>22875.4</v>
      </c>
      <c r="H108" s="18" t="s">
        <v>16</v>
      </c>
      <c r="I108" s="19" t="s">
        <v>28</v>
      </c>
      <c r="J108" s="41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</row>
    <row r="109" spans="1:53" s="4" customFormat="1" ht="25.5" customHeight="1">
      <c r="A109" s="204" t="s">
        <v>51</v>
      </c>
      <c r="B109" s="204"/>
      <c r="C109" s="204"/>
      <c r="D109" s="204"/>
      <c r="E109" s="204"/>
      <c r="F109" s="204"/>
      <c r="G109" s="204"/>
      <c r="H109" s="204"/>
      <c r="I109" s="204"/>
      <c r="J109" s="41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</row>
    <row r="110" spans="1:53" s="4" customFormat="1" ht="46.5" customHeight="1">
      <c r="A110" s="25">
        <v>1</v>
      </c>
      <c r="B110" s="18" t="s">
        <v>25</v>
      </c>
      <c r="C110" s="18" t="s">
        <v>14</v>
      </c>
      <c r="D110" s="102">
        <v>0</v>
      </c>
      <c r="E110" s="102">
        <v>0</v>
      </c>
      <c r="F110" s="102">
        <v>0</v>
      </c>
      <c r="G110" s="102">
        <v>0</v>
      </c>
      <c r="H110" s="18" t="s">
        <v>16</v>
      </c>
      <c r="I110" s="18" t="s">
        <v>20</v>
      </c>
      <c r="J110" s="41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</row>
    <row r="111" spans="1:53" s="4" customFormat="1" ht="23.25" customHeight="1">
      <c r="A111" s="183" t="s">
        <v>63</v>
      </c>
      <c r="B111" s="183"/>
      <c r="C111" s="183"/>
      <c r="D111" s="183"/>
      <c r="E111" s="183"/>
      <c r="F111" s="183"/>
      <c r="G111" s="183"/>
      <c r="H111" s="183"/>
      <c r="I111" s="183"/>
      <c r="J111" s="41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</row>
    <row r="112" spans="1:10" s="10" customFormat="1" ht="132" customHeight="1">
      <c r="A112" s="109">
        <v>1</v>
      </c>
      <c r="B112" s="107" t="s">
        <v>152</v>
      </c>
      <c r="C112" s="107" t="s">
        <v>14</v>
      </c>
      <c r="D112" s="13">
        <f>G112+F112+E112</f>
        <v>500</v>
      </c>
      <c r="E112" s="20">
        <v>500</v>
      </c>
      <c r="F112" s="20">
        <v>0</v>
      </c>
      <c r="G112" s="20">
        <v>0</v>
      </c>
      <c r="H112" s="107" t="s">
        <v>26</v>
      </c>
      <c r="I112" s="132" t="s">
        <v>154</v>
      </c>
      <c r="J112" s="41"/>
    </row>
    <row r="113" spans="1:53" s="4" customFormat="1" ht="0.75" customHeight="1" hidden="1">
      <c r="A113" s="46"/>
      <c r="B113" s="47" t="s">
        <v>76</v>
      </c>
      <c r="C113" s="47" t="s">
        <v>14</v>
      </c>
      <c r="D113" s="13">
        <f>SUM(E113:G113)</f>
        <v>0</v>
      </c>
      <c r="E113" s="125">
        <v>0</v>
      </c>
      <c r="F113" s="13">
        <v>0</v>
      </c>
      <c r="G113" s="13">
        <v>0</v>
      </c>
      <c r="H113" s="47" t="s">
        <v>16</v>
      </c>
      <c r="I113" s="47" t="s">
        <v>32</v>
      </c>
      <c r="J113" s="9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1:53" s="17" customFormat="1" ht="47.25">
      <c r="A114" s="46" t="s">
        <v>44</v>
      </c>
      <c r="B114" s="47" t="s">
        <v>30</v>
      </c>
      <c r="C114" s="47" t="s">
        <v>14</v>
      </c>
      <c r="D114" s="125">
        <f>SUM(D115:D121)</f>
        <v>1000</v>
      </c>
      <c r="E114" s="125">
        <f>SUM(E115:E121)</f>
        <v>1000</v>
      </c>
      <c r="F114" s="125">
        <f aca="true" t="shared" si="15" ref="F114:G114">SUM(F115:F121)</f>
        <v>0</v>
      </c>
      <c r="G114" s="125">
        <f t="shared" si="15"/>
        <v>0</v>
      </c>
      <c r="H114" s="47" t="s">
        <v>16</v>
      </c>
      <c r="I114" s="47" t="s">
        <v>33</v>
      </c>
      <c r="J114" s="4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</row>
    <row r="115" spans="1:53" s="17" customFormat="1" ht="47.25">
      <c r="A115" s="45" t="s">
        <v>135</v>
      </c>
      <c r="B115" s="44" t="s">
        <v>88</v>
      </c>
      <c r="C115" s="44" t="s">
        <v>14</v>
      </c>
      <c r="D115" s="119">
        <f>E115+F115+G115</f>
        <v>100</v>
      </c>
      <c r="E115" s="119">
        <f>200-100</f>
        <v>100</v>
      </c>
      <c r="F115" s="126">
        <v>0</v>
      </c>
      <c r="G115" s="126">
        <v>0</v>
      </c>
      <c r="H115" s="44" t="s">
        <v>16</v>
      </c>
      <c r="I115" s="44" t="s">
        <v>33</v>
      </c>
      <c r="J115" s="4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</row>
    <row r="116" spans="1:53" s="17" customFormat="1" ht="45" customHeight="1">
      <c r="A116" s="45" t="s">
        <v>56</v>
      </c>
      <c r="B116" s="44" t="s">
        <v>90</v>
      </c>
      <c r="C116" s="44" t="s">
        <v>14</v>
      </c>
      <c r="D116" s="119">
        <f>E116+F116+G116</f>
        <v>100</v>
      </c>
      <c r="E116" s="119">
        <f>200-100</f>
        <v>100</v>
      </c>
      <c r="F116" s="126">
        <v>0</v>
      </c>
      <c r="G116" s="126">
        <v>0</v>
      </c>
      <c r="H116" s="44" t="s">
        <v>16</v>
      </c>
      <c r="I116" s="44" t="s">
        <v>33</v>
      </c>
      <c r="J116" s="4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</row>
    <row r="117" spans="1:53" s="17" customFormat="1" ht="47.25">
      <c r="A117" s="45" t="s">
        <v>57</v>
      </c>
      <c r="B117" s="44" t="s">
        <v>100</v>
      </c>
      <c r="C117" s="44" t="s">
        <v>14</v>
      </c>
      <c r="D117" s="119">
        <f>E117+F117+G117</f>
        <v>100</v>
      </c>
      <c r="E117" s="119">
        <f>200-100</f>
        <v>100</v>
      </c>
      <c r="F117" s="126">
        <v>0</v>
      </c>
      <c r="G117" s="126">
        <v>0</v>
      </c>
      <c r="H117" s="44" t="s">
        <v>16</v>
      </c>
      <c r="I117" s="44" t="s">
        <v>33</v>
      </c>
      <c r="J117" s="4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</row>
    <row r="118" spans="1:53" s="17" customFormat="1" ht="43.5" customHeight="1">
      <c r="A118" s="45" t="s">
        <v>93</v>
      </c>
      <c r="B118" s="62" t="s">
        <v>113</v>
      </c>
      <c r="C118" s="44" t="s">
        <v>14</v>
      </c>
      <c r="D118" s="119">
        <f>E118+F118+G118</f>
        <v>100</v>
      </c>
      <c r="E118" s="119">
        <f>200-100</f>
        <v>100</v>
      </c>
      <c r="F118" s="126">
        <v>0</v>
      </c>
      <c r="G118" s="126">
        <v>0</v>
      </c>
      <c r="H118" s="44" t="s">
        <v>16</v>
      </c>
      <c r="I118" s="44" t="s">
        <v>33</v>
      </c>
      <c r="J118" s="4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</row>
    <row r="119" spans="1:53" s="17" customFormat="1" ht="1.15" customHeight="1" hidden="1">
      <c r="A119" s="51" t="s">
        <v>102</v>
      </c>
      <c r="B119" s="52" t="s">
        <v>105</v>
      </c>
      <c r="C119" s="50" t="s">
        <v>14</v>
      </c>
      <c r="D119" s="119">
        <v>0</v>
      </c>
      <c r="E119" s="122">
        <v>0</v>
      </c>
      <c r="F119" s="126">
        <v>0</v>
      </c>
      <c r="G119" s="126">
        <v>0</v>
      </c>
      <c r="H119" s="50" t="s">
        <v>16</v>
      </c>
      <c r="I119" s="50" t="s">
        <v>33</v>
      </c>
      <c r="J119" s="4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</row>
    <row r="120" spans="1:53" s="17" customFormat="1" ht="47.25">
      <c r="A120" s="51" t="s">
        <v>58</v>
      </c>
      <c r="B120" s="44" t="s">
        <v>103</v>
      </c>
      <c r="C120" s="44" t="s">
        <v>14</v>
      </c>
      <c r="D120" s="119">
        <f aca="true" t="shared" si="16" ref="D120:D125">E120+F120+G120</f>
        <v>500</v>
      </c>
      <c r="E120" s="119">
        <v>500</v>
      </c>
      <c r="F120" s="126">
        <v>0</v>
      </c>
      <c r="G120" s="126">
        <v>0</v>
      </c>
      <c r="H120" s="44" t="s">
        <v>16</v>
      </c>
      <c r="I120" s="44" t="s">
        <v>34</v>
      </c>
      <c r="J120" s="4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</row>
    <row r="121" spans="1:11" s="76" customFormat="1" ht="47.25">
      <c r="A121" s="82" t="s">
        <v>94</v>
      </c>
      <c r="B121" s="81" t="s">
        <v>23</v>
      </c>
      <c r="C121" s="81" t="s">
        <v>14</v>
      </c>
      <c r="D121" s="119">
        <f>E121+F121+G121</f>
        <v>100</v>
      </c>
      <c r="E121" s="119">
        <f>200-100</f>
        <v>100</v>
      </c>
      <c r="F121" s="126">
        <v>0</v>
      </c>
      <c r="G121" s="126">
        <v>0</v>
      </c>
      <c r="H121" s="81" t="s">
        <v>16</v>
      </c>
      <c r="I121" s="81" t="s">
        <v>34</v>
      </c>
      <c r="J121" s="64"/>
      <c r="K121" s="78"/>
    </row>
    <row r="122" spans="1:53" s="17" customFormat="1" ht="47.25">
      <c r="A122" s="46" t="s">
        <v>45</v>
      </c>
      <c r="B122" s="47" t="s">
        <v>68</v>
      </c>
      <c r="C122" s="47" t="s">
        <v>14</v>
      </c>
      <c r="D122" s="13">
        <f t="shared" si="16"/>
        <v>900</v>
      </c>
      <c r="E122" s="121">
        <f>E123+E124+E125+E126</f>
        <v>900</v>
      </c>
      <c r="F122" s="121">
        <f aca="true" t="shared" si="17" ref="F122:G122">F123+F124+F125+F126</f>
        <v>0</v>
      </c>
      <c r="G122" s="121">
        <f t="shared" si="17"/>
        <v>0</v>
      </c>
      <c r="H122" s="47" t="s">
        <v>16</v>
      </c>
      <c r="I122" s="47" t="s">
        <v>34</v>
      </c>
      <c r="J122" s="4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</row>
    <row r="123" spans="1:53" s="4" customFormat="1" ht="130.9" customHeight="1">
      <c r="A123" s="45" t="s">
        <v>60</v>
      </c>
      <c r="B123" s="55" t="s">
        <v>107</v>
      </c>
      <c r="C123" s="44" t="s">
        <v>14</v>
      </c>
      <c r="D123" s="119">
        <f t="shared" si="16"/>
        <v>600</v>
      </c>
      <c r="E123" s="126">
        <f>800-200</f>
        <v>600</v>
      </c>
      <c r="F123" s="119">
        <v>0</v>
      </c>
      <c r="G123" s="119">
        <v>0</v>
      </c>
      <c r="H123" s="53" t="s">
        <v>16</v>
      </c>
      <c r="I123" s="44" t="s">
        <v>35</v>
      </c>
      <c r="J123" s="41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1:53" s="4" customFormat="1" ht="200.25" customHeight="1">
      <c r="A124" s="45" t="s">
        <v>61</v>
      </c>
      <c r="B124" s="150" t="s">
        <v>108</v>
      </c>
      <c r="C124" s="44" t="s">
        <v>14</v>
      </c>
      <c r="D124" s="119">
        <f t="shared" si="16"/>
        <v>100</v>
      </c>
      <c r="E124" s="126">
        <f>200-100</f>
        <v>100</v>
      </c>
      <c r="F124" s="119">
        <v>0</v>
      </c>
      <c r="G124" s="119">
        <v>0</v>
      </c>
      <c r="H124" s="53" t="s">
        <v>16</v>
      </c>
      <c r="I124" s="44" t="s">
        <v>35</v>
      </c>
      <c r="J124" s="41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1:53" s="4" customFormat="1" ht="126">
      <c r="A125" s="45" t="s">
        <v>87</v>
      </c>
      <c r="B125" s="54" t="s">
        <v>109</v>
      </c>
      <c r="C125" s="44" t="s">
        <v>14</v>
      </c>
      <c r="D125" s="126">
        <f t="shared" si="16"/>
        <v>100</v>
      </c>
      <c r="E125" s="126">
        <f>200-100</f>
        <v>100</v>
      </c>
      <c r="F125" s="119">
        <v>0</v>
      </c>
      <c r="G125" s="119">
        <v>0</v>
      </c>
      <c r="H125" s="53" t="s">
        <v>16</v>
      </c>
      <c r="I125" s="44" t="s">
        <v>35</v>
      </c>
      <c r="J125" s="41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</row>
    <row r="126" spans="1:53" s="4" customFormat="1" ht="48.75" customHeight="1">
      <c r="A126" s="57" t="s">
        <v>101</v>
      </c>
      <c r="B126" s="92" t="s">
        <v>120</v>
      </c>
      <c r="C126" s="54" t="s">
        <v>14</v>
      </c>
      <c r="D126" s="58">
        <f>E126+F126+G126</f>
        <v>100</v>
      </c>
      <c r="E126" s="58">
        <v>100</v>
      </c>
      <c r="F126" s="59">
        <v>0</v>
      </c>
      <c r="G126" s="59">
        <v>0</v>
      </c>
      <c r="H126" s="54" t="s">
        <v>16</v>
      </c>
      <c r="I126" s="54" t="s">
        <v>35</v>
      </c>
      <c r="J126" s="41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</row>
    <row r="127" spans="1:53" s="4" customFormat="1" ht="39" customHeight="1">
      <c r="A127" s="194" t="s">
        <v>52</v>
      </c>
      <c r="B127" s="228" t="s">
        <v>66</v>
      </c>
      <c r="C127" s="61" t="s">
        <v>14</v>
      </c>
      <c r="D127" s="56">
        <f>SUM(E127:G127)</f>
        <v>5240</v>
      </c>
      <c r="E127" s="59">
        <v>0</v>
      </c>
      <c r="F127" s="59">
        <v>2620</v>
      </c>
      <c r="G127" s="59">
        <v>2620</v>
      </c>
      <c r="H127" s="201" t="s">
        <v>16</v>
      </c>
      <c r="I127" s="201" t="s">
        <v>67</v>
      </c>
      <c r="J127" s="63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</row>
    <row r="128" spans="1:53" s="4" customFormat="1" ht="33" customHeight="1">
      <c r="A128" s="195"/>
      <c r="B128" s="228"/>
      <c r="C128" s="61" t="s">
        <v>15</v>
      </c>
      <c r="D128" s="56">
        <f>E128+F128+G128</f>
        <v>0</v>
      </c>
      <c r="E128" s="59">
        <v>0</v>
      </c>
      <c r="F128" s="59">
        <v>0</v>
      </c>
      <c r="G128" s="59">
        <v>0</v>
      </c>
      <c r="H128" s="202"/>
      <c r="I128" s="202"/>
      <c r="J128" s="41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1:53" s="4" customFormat="1" ht="24" customHeight="1">
      <c r="A129" s="196"/>
      <c r="B129" s="228"/>
      <c r="C129" s="61" t="s">
        <v>11</v>
      </c>
      <c r="D129" s="56">
        <f>D127+D128</f>
        <v>5240</v>
      </c>
      <c r="E129" s="56">
        <f>E127+E128</f>
        <v>0</v>
      </c>
      <c r="F129" s="56">
        <f>F127</f>
        <v>2620</v>
      </c>
      <c r="G129" s="56">
        <f>G127</f>
        <v>2620</v>
      </c>
      <c r="H129" s="203"/>
      <c r="I129" s="203"/>
      <c r="J129" s="41" t="s">
        <v>148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1:53" s="4" customFormat="1" ht="31.5" customHeight="1">
      <c r="A130" s="188" t="s">
        <v>53</v>
      </c>
      <c r="B130" s="189" t="s">
        <v>147</v>
      </c>
      <c r="C130" s="61" t="s">
        <v>14</v>
      </c>
      <c r="D130" s="59">
        <f>E130+F130+G130</f>
        <v>1415.6</v>
      </c>
      <c r="E130" s="59">
        <v>1415.6</v>
      </c>
      <c r="F130" s="59">
        <v>0</v>
      </c>
      <c r="G130" s="59">
        <v>0</v>
      </c>
      <c r="H130" s="214" t="s">
        <v>16</v>
      </c>
      <c r="I130" s="214" t="s">
        <v>67</v>
      </c>
      <c r="J130" s="64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</row>
    <row r="131" spans="1:53" s="4" customFormat="1" ht="31.5" customHeight="1">
      <c r="A131" s="188"/>
      <c r="B131" s="190"/>
      <c r="C131" s="61" t="s">
        <v>15</v>
      </c>
      <c r="D131" s="59">
        <f>E131+F131+G131</f>
        <v>1181.9</v>
      </c>
      <c r="E131" s="59">
        <v>1181.9</v>
      </c>
      <c r="F131" s="59">
        <v>0</v>
      </c>
      <c r="G131" s="59">
        <v>0</v>
      </c>
      <c r="H131" s="215"/>
      <c r="I131" s="215"/>
      <c r="J131" s="64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</row>
    <row r="132" spans="1:53" s="4" customFormat="1" ht="31.5" customHeight="1">
      <c r="A132" s="188"/>
      <c r="B132" s="191"/>
      <c r="C132" s="61" t="s">
        <v>11</v>
      </c>
      <c r="D132" s="56">
        <f>D130+D131</f>
        <v>2597.5</v>
      </c>
      <c r="E132" s="56">
        <f>E130+E131</f>
        <v>2597.5</v>
      </c>
      <c r="F132" s="56">
        <f>F130+F131</f>
        <v>0</v>
      </c>
      <c r="G132" s="56">
        <f>G130+G131</f>
        <v>0</v>
      </c>
      <c r="H132" s="216"/>
      <c r="I132" s="216"/>
      <c r="J132" s="64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1:53" s="4" customFormat="1" ht="35.25" customHeight="1">
      <c r="A133" s="192" t="s">
        <v>73</v>
      </c>
      <c r="B133" s="192"/>
      <c r="C133" s="18" t="s">
        <v>14</v>
      </c>
      <c r="D133" s="102">
        <f>D112+D114+D122+D127+D130</f>
        <v>9055.6</v>
      </c>
      <c r="E133" s="130">
        <f>E113+E114+E122+E127+E130+E112</f>
        <v>3815.6</v>
      </c>
      <c r="F133" s="130">
        <f>F113+F114+F122+F127+F130+F112</f>
        <v>2620</v>
      </c>
      <c r="G133" s="130">
        <f>G113+G114+G122+G127+G130+G112</f>
        <v>2620</v>
      </c>
      <c r="H133" s="225" t="s">
        <v>16</v>
      </c>
      <c r="I133" s="164" t="s">
        <v>33</v>
      </c>
      <c r="J133" s="41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</row>
    <row r="134" spans="1:53" s="4" customFormat="1" ht="33.75" customHeight="1">
      <c r="A134" s="193"/>
      <c r="B134" s="193"/>
      <c r="C134" s="18" t="s">
        <v>15</v>
      </c>
      <c r="D134" s="102">
        <f>D128+D131</f>
        <v>1181.9</v>
      </c>
      <c r="E134" s="102">
        <f>E128+E131</f>
        <v>1181.9</v>
      </c>
      <c r="F134" s="102">
        <f>F128+F131</f>
        <v>0</v>
      </c>
      <c r="G134" s="102">
        <f>G128+G131</f>
        <v>0</v>
      </c>
      <c r="H134" s="226"/>
      <c r="I134" s="166"/>
      <c r="J134" s="41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</row>
    <row r="135" spans="1:53" s="4" customFormat="1" ht="31.5" customHeight="1">
      <c r="A135" s="193"/>
      <c r="B135" s="193"/>
      <c r="C135" s="18" t="s">
        <v>11</v>
      </c>
      <c r="D135" s="102">
        <f>D133+D134</f>
        <v>10237.5</v>
      </c>
      <c r="E135" s="102">
        <f>E133+E134</f>
        <v>4997.5</v>
      </c>
      <c r="F135" s="102">
        <f>F133+F134</f>
        <v>2620</v>
      </c>
      <c r="G135" s="102">
        <f>G133+G134</f>
        <v>2620</v>
      </c>
      <c r="H135" s="227"/>
      <c r="I135" s="166"/>
      <c r="J135" s="41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</row>
    <row r="136" spans="1:53" s="4" customFormat="1" ht="22.5" customHeight="1">
      <c r="A136" s="170" t="s">
        <v>64</v>
      </c>
      <c r="B136" s="170"/>
      <c r="C136" s="170"/>
      <c r="D136" s="170"/>
      <c r="E136" s="170"/>
      <c r="F136" s="170"/>
      <c r="G136" s="170"/>
      <c r="H136" s="170"/>
      <c r="I136" s="170"/>
      <c r="J136" s="41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</row>
    <row r="137" spans="1:53" s="4" customFormat="1" ht="156.75" customHeight="1">
      <c r="A137" s="48" t="s">
        <v>46</v>
      </c>
      <c r="B137" s="94" t="s">
        <v>31</v>
      </c>
      <c r="C137" s="47" t="s">
        <v>14</v>
      </c>
      <c r="D137" s="13">
        <f>E137+F137+G137</f>
        <v>0</v>
      </c>
      <c r="E137" s="119">
        <f aca="true" t="shared" si="18" ref="E137:G137">E138</f>
        <v>0</v>
      </c>
      <c r="F137" s="119">
        <v>0</v>
      </c>
      <c r="G137" s="119">
        <f t="shared" si="18"/>
        <v>0</v>
      </c>
      <c r="H137" s="47" t="s">
        <v>16</v>
      </c>
      <c r="I137" s="182" t="s">
        <v>36</v>
      </c>
      <c r="J137" s="41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</row>
    <row r="138" spans="1:53" s="4" customFormat="1" ht="175.5" customHeight="1">
      <c r="A138" s="46" t="s">
        <v>47</v>
      </c>
      <c r="B138" s="47" t="s">
        <v>129</v>
      </c>
      <c r="C138" s="47" t="s">
        <v>14</v>
      </c>
      <c r="D138" s="13">
        <f aca="true" t="shared" si="19" ref="D138">SUM(E138:G138)</f>
        <v>0</v>
      </c>
      <c r="E138" s="119">
        <v>0</v>
      </c>
      <c r="F138" s="119">
        <v>0</v>
      </c>
      <c r="G138" s="119">
        <v>0</v>
      </c>
      <c r="H138" s="47" t="s">
        <v>16</v>
      </c>
      <c r="I138" s="182"/>
      <c r="J138" s="41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</row>
    <row r="139" spans="1:53" s="4" customFormat="1" ht="20.25" customHeight="1">
      <c r="A139" s="183" t="s">
        <v>65</v>
      </c>
      <c r="B139" s="183"/>
      <c r="C139" s="183"/>
      <c r="D139" s="183"/>
      <c r="E139" s="183"/>
      <c r="F139" s="183"/>
      <c r="G139" s="183"/>
      <c r="H139" s="183"/>
      <c r="I139" s="183"/>
      <c r="J139" s="41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</row>
    <row r="140" spans="1:53" s="4" customFormat="1" ht="31.5">
      <c r="A140" s="235">
        <v>1</v>
      </c>
      <c r="B140" s="182" t="s">
        <v>37</v>
      </c>
      <c r="C140" s="47" t="s">
        <v>14</v>
      </c>
      <c r="D140" s="96">
        <f>SUM(E140:G140)</f>
        <v>0</v>
      </c>
      <c r="E140" s="98">
        <v>0</v>
      </c>
      <c r="F140" s="98">
        <v>0</v>
      </c>
      <c r="G140" s="98">
        <v>0</v>
      </c>
      <c r="H140" s="182" t="s">
        <v>16</v>
      </c>
      <c r="I140" s="182" t="s">
        <v>38</v>
      </c>
      <c r="J140" s="41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</row>
    <row r="141" spans="1:53" s="4" customFormat="1" ht="31.5">
      <c r="A141" s="235"/>
      <c r="B141" s="182"/>
      <c r="C141" s="47" t="s">
        <v>15</v>
      </c>
      <c r="D141" s="96">
        <v>0</v>
      </c>
      <c r="E141" s="98">
        <v>0</v>
      </c>
      <c r="F141" s="98">
        <v>0</v>
      </c>
      <c r="G141" s="98">
        <v>0</v>
      </c>
      <c r="H141" s="182"/>
      <c r="I141" s="182"/>
      <c r="J141" s="41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</row>
    <row r="142" spans="1:53" s="4" customFormat="1" ht="13.5" customHeight="1">
      <c r="A142" s="235"/>
      <c r="B142" s="182"/>
      <c r="C142" s="47" t="s">
        <v>11</v>
      </c>
      <c r="D142" s="13">
        <f>SUM(E142:G142)</f>
        <v>0</v>
      </c>
      <c r="E142" s="20">
        <f>E140+E141</f>
        <v>0</v>
      </c>
      <c r="F142" s="20">
        <f aca="true" t="shared" si="20" ref="F142:G142">F140+F141</f>
        <v>0</v>
      </c>
      <c r="G142" s="20">
        <f t="shared" si="20"/>
        <v>0</v>
      </c>
      <c r="H142" s="182"/>
      <c r="I142" s="182"/>
      <c r="J142" s="41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</row>
    <row r="143" spans="1:53" s="4" customFormat="1" ht="0.75" customHeight="1" hidden="1">
      <c r="A143" s="183" t="s">
        <v>79</v>
      </c>
      <c r="B143" s="183"/>
      <c r="C143" s="183"/>
      <c r="D143" s="183"/>
      <c r="E143" s="183"/>
      <c r="F143" s="183"/>
      <c r="G143" s="183"/>
      <c r="H143" s="183"/>
      <c r="I143" s="183"/>
      <c r="J143" s="41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</row>
    <row r="144" spans="1:53" s="4" customFormat="1" ht="15.75" customHeight="1" hidden="1">
      <c r="A144" s="46" t="s">
        <v>43</v>
      </c>
      <c r="B144" s="47" t="s">
        <v>84</v>
      </c>
      <c r="C144" s="47" t="s">
        <v>14</v>
      </c>
      <c r="D144" s="13">
        <f>E144+F144+G144</f>
        <v>0</v>
      </c>
      <c r="E144" s="20">
        <v>0</v>
      </c>
      <c r="F144" s="20">
        <v>0</v>
      </c>
      <c r="G144" s="20">
        <v>0</v>
      </c>
      <c r="H144" s="47" t="s">
        <v>85</v>
      </c>
      <c r="I144" s="47" t="s">
        <v>84</v>
      </c>
      <c r="J144" s="41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</row>
    <row r="145" spans="1:53" s="4" customFormat="1" ht="31.5">
      <c r="A145" s="163" t="s">
        <v>75</v>
      </c>
      <c r="B145" s="163"/>
      <c r="C145" s="18" t="s">
        <v>14</v>
      </c>
      <c r="D145" s="102">
        <f>SUM(E145:G145)</f>
        <v>351552.64300000004</v>
      </c>
      <c r="E145" s="102">
        <f aca="true" t="shared" si="21" ref="E145">E144+E140+E138+E133+E110+E108+E95+E137</f>
        <v>144328.933</v>
      </c>
      <c r="F145" s="102">
        <f>F144+F140+F138+F133+F110+F108+F95+F137</f>
        <v>112150.61</v>
      </c>
      <c r="G145" s="102">
        <f>G144+G140+G138+G133+G110+G108+G95+G137</f>
        <v>95073.1</v>
      </c>
      <c r="H145" s="164"/>
      <c r="I145" s="165"/>
      <c r="J145" s="41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</row>
    <row r="146" spans="1:53" s="4" customFormat="1" ht="31.5">
      <c r="A146" s="163"/>
      <c r="B146" s="163"/>
      <c r="C146" s="18" t="s">
        <v>132</v>
      </c>
      <c r="D146" s="102">
        <f aca="true" t="shared" si="22" ref="D146:D147">SUM(E146:G146)</f>
        <v>10000</v>
      </c>
      <c r="E146" s="102">
        <f>E96</f>
        <v>10000</v>
      </c>
      <c r="F146" s="102">
        <f>F96</f>
        <v>0</v>
      </c>
      <c r="G146" s="102">
        <f>G96</f>
        <v>0</v>
      </c>
      <c r="H146" s="166"/>
      <c r="I146" s="167"/>
      <c r="J146" s="41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</row>
    <row r="147" spans="1:53" s="4" customFormat="1" ht="34.15" customHeight="1">
      <c r="A147" s="163"/>
      <c r="B147" s="163"/>
      <c r="C147" s="18" t="s">
        <v>15</v>
      </c>
      <c r="D147" s="102">
        <f t="shared" si="22"/>
        <v>7743.10211</v>
      </c>
      <c r="E147" s="102">
        <f>E141+E97+E134</f>
        <v>7743.10211</v>
      </c>
      <c r="F147" s="102">
        <f>F141+F128+F97</f>
        <v>0</v>
      </c>
      <c r="G147" s="102">
        <f>G141+G128+G97</f>
        <v>0</v>
      </c>
      <c r="H147" s="166"/>
      <c r="I147" s="167"/>
      <c r="J147" s="41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</row>
    <row r="148" spans="1:53" s="4" customFormat="1" ht="15">
      <c r="A148" s="163"/>
      <c r="B148" s="163"/>
      <c r="C148" s="18" t="s">
        <v>11</v>
      </c>
      <c r="D148" s="102">
        <f>D145+D146+D147</f>
        <v>369295.74511</v>
      </c>
      <c r="E148" s="102">
        <f>E145+E147+E146</f>
        <v>162072.03511</v>
      </c>
      <c r="F148" s="102">
        <f>F145+F147</f>
        <v>112150.61</v>
      </c>
      <c r="G148" s="102">
        <f>G145+G147</f>
        <v>95073.1</v>
      </c>
      <c r="H148" s="168"/>
      <c r="I148" s="169"/>
      <c r="J148" s="41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</row>
    <row r="149" spans="1:53" s="4" customFormat="1" ht="31.5">
      <c r="A149" s="151" t="s">
        <v>74</v>
      </c>
      <c r="B149" s="152"/>
      <c r="C149" s="27" t="s">
        <v>14</v>
      </c>
      <c r="D149" s="143">
        <f>D145+D49+D37+D23</f>
        <v>360853.15556</v>
      </c>
      <c r="E149" s="143">
        <f>E145+E49+E37+E23</f>
        <v>147608.9754</v>
      </c>
      <c r="F149" s="143">
        <f>F145+F49+F37+F23</f>
        <v>112150.61</v>
      </c>
      <c r="G149" s="143">
        <f>G145+G49+G37+G23</f>
        <v>101093.57016</v>
      </c>
      <c r="H149" s="157"/>
      <c r="I149" s="158"/>
      <c r="J149" s="41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</row>
    <row r="150" spans="1:53" s="4" customFormat="1" ht="31.5">
      <c r="A150" s="153"/>
      <c r="B150" s="154"/>
      <c r="C150" s="27" t="s">
        <v>132</v>
      </c>
      <c r="D150" s="143">
        <f>D146</f>
        <v>10000</v>
      </c>
      <c r="E150" s="143">
        <f>E146</f>
        <v>10000</v>
      </c>
      <c r="F150" s="143">
        <f aca="true" t="shared" si="23" ref="F150:G150">F146</f>
        <v>0</v>
      </c>
      <c r="G150" s="143">
        <f t="shared" si="23"/>
        <v>0</v>
      </c>
      <c r="H150" s="159"/>
      <c r="I150" s="160"/>
      <c r="J150" s="41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</row>
    <row r="151" spans="1:53" s="4" customFormat="1" ht="31.5">
      <c r="A151" s="153"/>
      <c r="B151" s="154"/>
      <c r="C151" s="27" t="s">
        <v>15</v>
      </c>
      <c r="D151" s="143">
        <f>D147+D50+D24+D38</f>
        <v>103393.10611000001</v>
      </c>
      <c r="E151" s="143">
        <f>E147+E50+E24+E38</f>
        <v>43134.16822</v>
      </c>
      <c r="F151" s="143">
        <f>F147+F50+F24+F38</f>
        <v>0</v>
      </c>
      <c r="G151" s="143">
        <f>G147+G50+G24+G38</f>
        <v>60258.93789</v>
      </c>
      <c r="H151" s="159"/>
      <c r="I151" s="160"/>
      <c r="J151" s="41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</row>
    <row r="152" spans="1:53" s="4" customFormat="1" ht="15">
      <c r="A152" s="155"/>
      <c r="B152" s="156"/>
      <c r="C152" s="27" t="s">
        <v>11</v>
      </c>
      <c r="D152" s="143">
        <f>D149+D151+D150</f>
        <v>474246.26167</v>
      </c>
      <c r="E152" s="143">
        <f>E149+E151+E150</f>
        <v>200743.14362</v>
      </c>
      <c r="F152" s="143">
        <f>F149+F151</f>
        <v>112150.61</v>
      </c>
      <c r="G152" s="143">
        <f>G149+G151</f>
        <v>161352.50805</v>
      </c>
      <c r="H152" s="161"/>
      <c r="I152" s="162"/>
      <c r="J152" s="41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</row>
    <row r="153" spans="1:53" s="4" customFormat="1" ht="15">
      <c r="A153" s="16"/>
      <c r="B153" s="9"/>
      <c r="C153" s="10"/>
      <c r="D153" s="11"/>
      <c r="E153" s="12"/>
      <c r="F153" s="12"/>
      <c r="G153" s="12"/>
      <c r="H153" s="9"/>
      <c r="I153" s="10"/>
      <c r="J153" s="41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</row>
    <row r="154" spans="1:53" s="4" customFormat="1" ht="15">
      <c r="A154" s="16"/>
      <c r="B154" s="9"/>
      <c r="C154" s="10"/>
      <c r="D154" s="11"/>
      <c r="E154" s="12"/>
      <c r="F154" s="134"/>
      <c r="G154" s="134">
        <f>G151-57877.1</f>
        <v>2381.8378900000025</v>
      </c>
      <c r="H154" s="9"/>
      <c r="I154" s="10"/>
      <c r="J154" s="41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</row>
    <row r="155" spans="1:53" s="4" customFormat="1" ht="25.15" customHeight="1">
      <c r="A155" s="16"/>
      <c r="B155" s="9"/>
      <c r="C155" s="10"/>
      <c r="D155" s="12"/>
      <c r="E155" s="12"/>
      <c r="F155" s="135" t="s">
        <v>158</v>
      </c>
      <c r="G155" s="134">
        <f>G154-2381.3</f>
        <v>0.537890000002335</v>
      </c>
      <c r="H155" s="9"/>
      <c r="I155" s="10"/>
      <c r="J155" s="41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</row>
    <row r="156" spans="1:53" s="4" customFormat="1" ht="25.15" customHeight="1">
      <c r="A156" s="16"/>
      <c r="B156" s="9"/>
      <c r="C156" s="10"/>
      <c r="D156" s="12"/>
      <c r="E156" s="11"/>
      <c r="F156" s="12"/>
      <c r="G156" s="217"/>
      <c r="H156" s="217"/>
      <c r="I156" s="10"/>
      <c r="J156" s="41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</row>
    <row r="157" spans="1:53" s="4" customFormat="1" ht="15">
      <c r="A157" s="16"/>
      <c r="B157" s="9"/>
      <c r="C157" s="10"/>
      <c r="D157" s="11"/>
      <c r="E157" s="11"/>
      <c r="F157" s="11"/>
      <c r="G157" s="12"/>
      <c r="H157" s="9"/>
      <c r="I157" s="10"/>
      <c r="J157" s="41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</row>
    <row r="158" spans="1:53" s="4" customFormat="1" ht="15">
      <c r="A158" s="16"/>
      <c r="B158" s="9"/>
      <c r="C158" s="10"/>
      <c r="D158" s="11"/>
      <c r="E158" s="12"/>
      <c r="F158" s="11"/>
      <c r="G158" s="12"/>
      <c r="H158" s="133"/>
      <c r="I158" s="67"/>
      <c r="J158" s="41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</row>
    <row r="159" spans="1:53" s="4" customFormat="1" ht="25.9" customHeight="1">
      <c r="A159" s="16"/>
      <c r="B159" s="9"/>
      <c r="C159" s="32"/>
      <c r="D159" s="11"/>
      <c r="E159" s="12"/>
      <c r="F159" s="68"/>
      <c r="G159" s="12"/>
      <c r="H159" s="9"/>
      <c r="I159" s="69"/>
      <c r="J159" s="41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</row>
    <row r="160" spans="1:53" s="4" customFormat="1" ht="22.15" customHeight="1">
      <c r="A160" s="16"/>
      <c r="B160" s="9"/>
      <c r="C160" s="10"/>
      <c r="D160" s="65"/>
      <c r="E160" s="12"/>
      <c r="F160" s="12"/>
      <c r="G160" s="12"/>
      <c r="H160" s="9"/>
      <c r="I160" s="70"/>
      <c r="J160" s="41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</row>
    <row r="161" spans="1:53" s="4" customFormat="1" ht="20.25">
      <c r="A161" s="16"/>
      <c r="B161" s="9"/>
      <c r="C161" s="10"/>
      <c r="D161" s="11"/>
      <c r="E161" s="12"/>
      <c r="F161" s="12"/>
      <c r="G161" s="12"/>
      <c r="H161" s="66"/>
      <c r="I161" s="71"/>
      <c r="J161" s="41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</row>
    <row r="162" spans="1:53" s="4" customFormat="1" ht="15">
      <c r="A162" s="16"/>
      <c r="B162" s="9"/>
      <c r="C162" s="10"/>
      <c r="D162" s="11"/>
      <c r="E162" s="12"/>
      <c r="F162" s="12"/>
      <c r="G162" s="12"/>
      <c r="H162" s="9"/>
      <c r="I162" s="67"/>
      <c r="J162" s="41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</row>
    <row r="163" spans="1:53" s="4" customFormat="1" ht="15">
      <c r="A163" s="16"/>
      <c r="B163" s="9"/>
      <c r="C163" s="10"/>
      <c r="D163" s="11"/>
      <c r="E163" s="12"/>
      <c r="F163" s="12"/>
      <c r="G163" s="12"/>
      <c r="H163" s="9"/>
      <c r="I163" s="10"/>
      <c r="J163" s="41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</row>
    <row r="164" spans="1:53" s="4" customFormat="1" ht="15">
      <c r="A164" s="16"/>
      <c r="B164" s="9"/>
      <c r="C164" s="10"/>
      <c r="D164" s="11"/>
      <c r="E164" s="12"/>
      <c r="F164" s="12"/>
      <c r="G164" s="12"/>
      <c r="H164" s="9"/>
      <c r="I164" s="10"/>
      <c r="J164" s="41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</row>
    <row r="165" spans="1:53" s="4" customFormat="1" ht="15">
      <c r="A165" s="16"/>
      <c r="B165" s="9"/>
      <c r="C165" s="10"/>
      <c r="D165" s="11"/>
      <c r="E165" s="12"/>
      <c r="F165" s="12"/>
      <c r="G165" s="12"/>
      <c r="H165" s="9"/>
      <c r="I165" s="10"/>
      <c r="J165" s="41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</row>
    <row r="166" spans="1:53" s="4" customFormat="1" ht="15">
      <c r="A166" s="16"/>
      <c r="B166" s="9"/>
      <c r="C166" s="10"/>
      <c r="D166" s="11"/>
      <c r="E166" s="12"/>
      <c r="F166" s="12"/>
      <c r="G166" s="12"/>
      <c r="H166" s="9"/>
      <c r="I166" s="10"/>
      <c r="J166" s="41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</row>
    <row r="167" spans="1:53" s="4" customFormat="1" ht="15">
      <c r="A167" s="16"/>
      <c r="B167" s="9"/>
      <c r="C167" s="10"/>
      <c r="D167" s="11"/>
      <c r="E167" s="12"/>
      <c r="F167" s="12"/>
      <c r="G167" s="12"/>
      <c r="H167" s="9"/>
      <c r="I167" s="10"/>
      <c r="J167" s="41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</row>
    <row r="168" spans="1:53" s="4" customFormat="1" ht="15">
      <c r="A168" s="16"/>
      <c r="B168" s="9"/>
      <c r="C168" s="10"/>
      <c r="D168" s="11"/>
      <c r="E168" s="12"/>
      <c r="F168" s="12"/>
      <c r="G168" s="12"/>
      <c r="H168" s="9"/>
      <c r="I168" s="10"/>
      <c r="J168" s="41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</row>
    <row r="169" spans="1:53" s="4" customFormat="1" ht="15">
      <c r="A169" s="16"/>
      <c r="B169" s="9"/>
      <c r="C169" s="10"/>
      <c r="D169" s="11"/>
      <c r="E169" s="12"/>
      <c r="F169" s="12"/>
      <c r="G169" s="12"/>
      <c r="H169" s="9"/>
      <c r="I169" s="10"/>
      <c r="J169" s="41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</row>
    <row r="170" spans="1:53" s="4" customFormat="1" ht="15">
      <c r="A170" s="16"/>
      <c r="B170" s="9"/>
      <c r="C170" s="10"/>
      <c r="D170" s="11"/>
      <c r="E170" s="12"/>
      <c r="F170" s="12"/>
      <c r="G170" s="12"/>
      <c r="H170" s="9"/>
      <c r="I170" s="10"/>
      <c r="J170" s="41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</row>
    <row r="171" spans="1:53" s="4" customFormat="1" ht="15">
      <c r="A171" s="16"/>
      <c r="B171" s="9"/>
      <c r="C171" s="10"/>
      <c r="D171" s="11"/>
      <c r="E171" s="12"/>
      <c r="F171" s="12"/>
      <c r="G171" s="12"/>
      <c r="H171" s="9"/>
      <c r="I171" s="10"/>
      <c r="J171" s="41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</row>
    <row r="172" spans="1:53" s="4" customFormat="1" ht="15">
      <c r="A172" s="16"/>
      <c r="B172" s="9"/>
      <c r="C172" s="10"/>
      <c r="D172" s="11"/>
      <c r="E172" s="12"/>
      <c r="F172" s="12"/>
      <c r="G172" s="12"/>
      <c r="H172" s="9"/>
      <c r="I172" s="10"/>
      <c r="J172" s="41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</row>
    <row r="173" spans="1:53" s="4" customFormat="1" ht="15">
      <c r="A173" s="16"/>
      <c r="B173" s="9"/>
      <c r="C173" s="10"/>
      <c r="D173" s="11"/>
      <c r="E173" s="12"/>
      <c r="F173" s="12"/>
      <c r="G173" s="12"/>
      <c r="H173" s="9"/>
      <c r="I173" s="10"/>
      <c r="J173" s="41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</row>
    <row r="174" spans="1:53" s="4" customFormat="1" ht="15">
      <c r="A174" s="16"/>
      <c r="B174" s="9"/>
      <c r="C174" s="10"/>
      <c r="D174" s="11"/>
      <c r="E174" s="12"/>
      <c r="F174" s="12"/>
      <c r="G174" s="12"/>
      <c r="H174" s="9"/>
      <c r="I174" s="10"/>
      <c r="J174" s="41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</row>
    <row r="175" spans="1:53" s="4" customFormat="1" ht="15">
      <c r="A175" s="16"/>
      <c r="B175" s="9"/>
      <c r="C175" s="10"/>
      <c r="D175" s="11"/>
      <c r="E175" s="12"/>
      <c r="F175" s="12"/>
      <c r="G175" s="12"/>
      <c r="H175" s="9"/>
      <c r="I175" s="10"/>
      <c r="J175" s="41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</row>
    <row r="176" spans="1:53" s="4" customFormat="1" ht="15">
      <c r="A176" s="16"/>
      <c r="B176" s="9"/>
      <c r="C176" s="10"/>
      <c r="D176" s="11"/>
      <c r="E176" s="12"/>
      <c r="F176" s="12"/>
      <c r="G176" s="12"/>
      <c r="H176" s="9"/>
      <c r="I176" s="10"/>
      <c r="J176" s="41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</row>
    <row r="177" spans="1:53" s="4" customFormat="1" ht="15">
      <c r="A177" s="16"/>
      <c r="B177" s="9"/>
      <c r="C177" s="10"/>
      <c r="D177" s="11"/>
      <c r="E177" s="12"/>
      <c r="F177" s="12"/>
      <c r="G177" s="12"/>
      <c r="H177" s="9"/>
      <c r="I177" s="10"/>
      <c r="J177" s="41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</row>
    <row r="178" spans="1:53" s="4" customFormat="1" ht="15">
      <c r="A178" s="16"/>
      <c r="B178" s="9"/>
      <c r="C178" s="10"/>
      <c r="D178" s="11"/>
      <c r="E178" s="12"/>
      <c r="F178" s="12"/>
      <c r="G178" s="12"/>
      <c r="H178" s="9"/>
      <c r="I178" s="10"/>
      <c r="J178" s="41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</row>
    <row r="179" spans="1:53" s="4" customFormat="1" ht="15">
      <c r="A179" s="16"/>
      <c r="B179" s="9"/>
      <c r="C179" s="10"/>
      <c r="D179" s="11"/>
      <c r="E179" s="12"/>
      <c r="F179" s="12"/>
      <c r="G179" s="12"/>
      <c r="H179" s="9"/>
      <c r="I179" s="10"/>
      <c r="J179" s="41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</row>
    <row r="180" spans="1:53" s="4" customFormat="1" ht="15">
      <c r="A180" s="16"/>
      <c r="B180" s="9"/>
      <c r="C180" s="10"/>
      <c r="D180" s="11"/>
      <c r="E180" s="12"/>
      <c r="F180" s="12"/>
      <c r="G180" s="12"/>
      <c r="H180" s="9"/>
      <c r="I180" s="10"/>
      <c r="J180" s="41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</row>
    <row r="181" spans="1:53" s="4" customFormat="1" ht="15">
      <c r="A181" s="16"/>
      <c r="B181" s="9"/>
      <c r="C181" s="10"/>
      <c r="D181" s="11"/>
      <c r="E181" s="12"/>
      <c r="F181" s="12"/>
      <c r="G181" s="12"/>
      <c r="H181" s="9"/>
      <c r="I181" s="10"/>
      <c r="J181" s="41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</row>
    <row r="182" spans="1:53" s="4" customFormat="1" ht="15">
      <c r="A182" s="16"/>
      <c r="B182" s="9"/>
      <c r="C182" s="10"/>
      <c r="D182" s="11"/>
      <c r="E182" s="12"/>
      <c r="F182" s="12"/>
      <c r="G182" s="12"/>
      <c r="H182" s="9"/>
      <c r="I182" s="10"/>
      <c r="J182" s="41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</row>
    <row r="183" spans="1:53" s="4" customFormat="1" ht="15">
      <c r="A183" s="16"/>
      <c r="B183" s="9"/>
      <c r="C183" s="10"/>
      <c r="D183" s="11"/>
      <c r="E183" s="12"/>
      <c r="F183" s="12"/>
      <c r="G183" s="12"/>
      <c r="H183" s="9"/>
      <c r="I183" s="10"/>
      <c r="J183" s="41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</row>
    <row r="184" spans="1:53" s="4" customFormat="1" ht="15">
      <c r="A184" s="16"/>
      <c r="B184" s="9"/>
      <c r="C184" s="10"/>
      <c r="D184" s="11"/>
      <c r="E184" s="12"/>
      <c r="F184" s="12"/>
      <c r="G184" s="12"/>
      <c r="H184" s="9"/>
      <c r="I184" s="10"/>
      <c r="J184" s="41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</row>
    <row r="185" spans="1:53" s="4" customFormat="1" ht="15">
      <c r="A185" s="16"/>
      <c r="B185" s="9"/>
      <c r="C185" s="10"/>
      <c r="D185" s="11"/>
      <c r="E185" s="12"/>
      <c r="F185" s="12"/>
      <c r="G185" s="12"/>
      <c r="H185" s="9"/>
      <c r="I185" s="10"/>
      <c r="J185" s="41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</row>
    <row r="186" spans="1:53" s="4" customFormat="1" ht="15">
      <c r="A186" s="16"/>
      <c r="B186" s="9"/>
      <c r="C186" s="10"/>
      <c r="D186" s="11"/>
      <c r="E186" s="12"/>
      <c r="F186" s="12"/>
      <c r="G186" s="12"/>
      <c r="H186" s="9"/>
      <c r="I186" s="10"/>
      <c r="J186" s="41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</row>
    <row r="187" spans="1:53" s="4" customFormat="1" ht="15">
      <c r="A187" s="16"/>
      <c r="B187" s="9"/>
      <c r="C187" s="10"/>
      <c r="D187" s="11"/>
      <c r="E187" s="12"/>
      <c r="F187" s="12"/>
      <c r="G187" s="12"/>
      <c r="H187" s="9"/>
      <c r="I187" s="10"/>
      <c r="J187" s="41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</row>
    <row r="188" spans="1:53" s="4" customFormat="1" ht="15">
      <c r="A188" s="16"/>
      <c r="B188" s="9"/>
      <c r="C188" s="10"/>
      <c r="D188" s="11"/>
      <c r="E188" s="12"/>
      <c r="F188" s="12"/>
      <c r="G188" s="12"/>
      <c r="H188" s="9"/>
      <c r="I188" s="10"/>
      <c r="J188" s="41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</row>
    <row r="189" spans="1:53" s="4" customFormat="1" ht="15">
      <c r="A189" s="16"/>
      <c r="B189" s="9"/>
      <c r="C189" s="10"/>
      <c r="D189" s="11"/>
      <c r="E189" s="12"/>
      <c r="F189" s="12"/>
      <c r="G189" s="12"/>
      <c r="H189" s="9"/>
      <c r="I189" s="10"/>
      <c r="J189" s="41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</row>
    <row r="190" spans="1:53" s="4" customFormat="1" ht="15">
      <c r="A190" s="16"/>
      <c r="B190" s="9"/>
      <c r="C190" s="10"/>
      <c r="D190" s="11"/>
      <c r="E190" s="12"/>
      <c r="F190" s="12"/>
      <c r="G190" s="12"/>
      <c r="H190" s="9"/>
      <c r="I190" s="10"/>
      <c r="J190" s="41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</row>
    <row r="191" spans="1:53" s="4" customFormat="1" ht="15">
      <c r="A191" s="16"/>
      <c r="B191" s="9"/>
      <c r="C191" s="10"/>
      <c r="D191" s="11"/>
      <c r="E191" s="12"/>
      <c r="F191" s="12"/>
      <c r="G191" s="12"/>
      <c r="H191" s="9"/>
      <c r="I191" s="10"/>
      <c r="J191" s="41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</row>
    <row r="192" spans="1:53" s="4" customFormat="1" ht="15">
      <c r="A192" s="16"/>
      <c r="B192" s="9"/>
      <c r="C192" s="10"/>
      <c r="D192" s="11"/>
      <c r="E192" s="12"/>
      <c r="F192" s="12"/>
      <c r="G192" s="12"/>
      <c r="H192" s="9"/>
      <c r="I192" s="10"/>
      <c r="J192" s="41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</row>
    <row r="193" spans="1:53" s="4" customFormat="1" ht="15">
      <c r="A193" s="16"/>
      <c r="B193" s="9"/>
      <c r="C193" s="10"/>
      <c r="D193" s="11"/>
      <c r="E193" s="12"/>
      <c r="F193" s="12"/>
      <c r="G193" s="12"/>
      <c r="H193" s="9"/>
      <c r="I193" s="10"/>
      <c r="J193" s="41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</row>
    <row r="194" spans="1:53" s="4" customFormat="1" ht="15">
      <c r="A194" s="16"/>
      <c r="B194" s="9"/>
      <c r="C194" s="10"/>
      <c r="D194" s="11"/>
      <c r="E194" s="12"/>
      <c r="F194" s="12"/>
      <c r="G194" s="12"/>
      <c r="H194" s="9"/>
      <c r="I194" s="10"/>
      <c r="J194" s="41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</row>
    <row r="195" spans="1:53" s="4" customFormat="1" ht="15">
      <c r="A195" s="16"/>
      <c r="B195" s="9"/>
      <c r="C195" s="10"/>
      <c r="D195" s="11"/>
      <c r="E195" s="12"/>
      <c r="F195" s="12"/>
      <c r="G195" s="12"/>
      <c r="H195" s="9"/>
      <c r="I195" s="10"/>
      <c r="J195" s="41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</row>
    <row r="196" spans="1:53" s="4" customFormat="1" ht="15">
      <c r="A196" s="16"/>
      <c r="B196" s="9"/>
      <c r="C196" s="10"/>
      <c r="D196" s="11"/>
      <c r="E196" s="12"/>
      <c r="F196" s="12"/>
      <c r="G196" s="12"/>
      <c r="H196" s="9"/>
      <c r="I196" s="10"/>
      <c r="J196" s="41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</row>
    <row r="197" spans="1:53" s="4" customFormat="1" ht="15">
      <c r="A197" s="16"/>
      <c r="B197" s="9"/>
      <c r="C197" s="10"/>
      <c r="D197" s="11"/>
      <c r="E197" s="12"/>
      <c r="F197" s="12"/>
      <c r="G197" s="12"/>
      <c r="H197" s="9"/>
      <c r="I197" s="10"/>
      <c r="J197" s="41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</row>
    <row r="198" spans="1:53" s="4" customFormat="1" ht="15">
      <c r="A198" s="16"/>
      <c r="B198" s="9"/>
      <c r="C198" s="10"/>
      <c r="D198" s="11"/>
      <c r="E198" s="12"/>
      <c r="F198" s="12"/>
      <c r="G198" s="12"/>
      <c r="H198" s="9"/>
      <c r="I198" s="10"/>
      <c r="J198" s="41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</row>
    <row r="199" spans="1:53" s="4" customFormat="1" ht="15">
      <c r="A199" s="16"/>
      <c r="B199" s="9"/>
      <c r="C199" s="10"/>
      <c r="D199" s="11"/>
      <c r="E199" s="12"/>
      <c r="F199" s="12"/>
      <c r="G199" s="12"/>
      <c r="H199" s="9"/>
      <c r="I199" s="10"/>
      <c r="J199" s="41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</row>
    <row r="200" spans="1:53" s="4" customFormat="1" ht="15">
      <c r="A200" s="16"/>
      <c r="B200" s="9"/>
      <c r="C200" s="10"/>
      <c r="D200" s="11"/>
      <c r="E200" s="12"/>
      <c r="F200" s="12"/>
      <c r="G200" s="12"/>
      <c r="H200" s="9"/>
      <c r="I200" s="10"/>
      <c r="J200" s="41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</row>
    <row r="201" spans="1:53" s="4" customFormat="1" ht="15">
      <c r="A201" s="16"/>
      <c r="B201" s="9"/>
      <c r="C201" s="10"/>
      <c r="D201" s="11"/>
      <c r="E201" s="12"/>
      <c r="F201" s="12"/>
      <c r="G201" s="12"/>
      <c r="H201" s="9"/>
      <c r="I201" s="10"/>
      <c r="J201" s="41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</row>
    <row r="202" spans="1:53" s="4" customFormat="1" ht="15">
      <c r="A202" s="16"/>
      <c r="B202" s="9"/>
      <c r="C202" s="10"/>
      <c r="D202" s="11"/>
      <c r="E202" s="12"/>
      <c r="F202" s="12"/>
      <c r="G202" s="12"/>
      <c r="H202" s="9"/>
      <c r="I202" s="10"/>
      <c r="J202" s="41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</row>
    <row r="203" spans="1:53" s="4" customFormat="1" ht="15">
      <c r="A203" s="16"/>
      <c r="B203" s="9"/>
      <c r="C203" s="10"/>
      <c r="D203" s="11"/>
      <c r="E203" s="12"/>
      <c r="F203" s="12"/>
      <c r="G203" s="12"/>
      <c r="H203" s="9"/>
      <c r="I203" s="10"/>
      <c r="J203" s="41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</row>
    <row r="204" spans="1:53" s="4" customFormat="1" ht="15">
      <c r="A204" s="16"/>
      <c r="B204" s="9"/>
      <c r="C204" s="10"/>
      <c r="D204" s="11"/>
      <c r="E204" s="12"/>
      <c r="F204" s="12"/>
      <c r="G204" s="12"/>
      <c r="H204" s="9"/>
      <c r="I204" s="10"/>
      <c r="J204" s="41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</row>
    <row r="205" spans="1:53" s="4" customFormat="1" ht="15">
      <c r="A205" s="16"/>
      <c r="B205" s="9"/>
      <c r="C205" s="10"/>
      <c r="D205" s="11"/>
      <c r="E205" s="12"/>
      <c r="F205" s="12"/>
      <c r="G205" s="12"/>
      <c r="H205" s="9"/>
      <c r="I205" s="10"/>
      <c r="J205" s="41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</row>
    <row r="206" spans="1:53" s="4" customFormat="1" ht="15">
      <c r="A206" s="16"/>
      <c r="B206" s="9"/>
      <c r="C206" s="10"/>
      <c r="D206" s="11"/>
      <c r="E206" s="12"/>
      <c r="F206" s="12"/>
      <c r="G206" s="12"/>
      <c r="H206" s="9"/>
      <c r="I206" s="10"/>
      <c r="J206" s="41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</row>
    <row r="207" spans="1:53" s="4" customFormat="1" ht="15">
      <c r="A207" s="16"/>
      <c r="B207" s="9"/>
      <c r="C207" s="10"/>
      <c r="D207" s="11"/>
      <c r="E207" s="12"/>
      <c r="F207" s="12"/>
      <c r="G207" s="12"/>
      <c r="H207" s="9"/>
      <c r="I207" s="10"/>
      <c r="J207" s="41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</row>
    <row r="208" spans="1:53" s="4" customFormat="1" ht="15">
      <c r="A208" s="16"/>
      <c r="B208" s="9"/>
      <c r="C208" s="10"/>
      <c r="D208" s="11"/>
      <c r="E208" s="12"/>
      <c r="F208" s="12"/>
      <c r="G208" s="12"/>
      <c r="H208" s="9"/>
      <c r="I208" s="10"/>
      <c r="J208" s="41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</row>
    <row r="209" spans="1:53" s="4" customFormat="1" ht="15">
      <c r="A209" s="16"/>
      <c r="B209" s="9"/>
      <c r="C209" s="10"/>
      <c r="D209" s="11"/>
      <c r="E209" s="12"/>
      <c r="F209" s="12"/>
      <c r="G209" s="12"/>
      <c r="H209" s="9"/>
      <c r="I209" s="10"/>
      <c r="J209" s="41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</row>
    <row r="210" spans="1:53" s="4" customFormat="1" ht="15">
      <c r="A210" s="16"/>
      <c r="B210" s="9"/>
      <c r="C210" s="10"/>
      <c r="D210" s="11"/>
      <c r="E210" s="12"/>
      <c r="F210" s="12"/>
      <c r="G210" s="12"/>
      <c r="H210" s="9"/>
      <c r="I210" s="10"/>
      <c r="J210" s="41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</row>
    <row r="211" spans="1:53" s="4" customFormat="1" ht="15">
      <c r="A211" s="16"/>
      <c r="B211" s="9"/>
      <c r="C211" s="10"/>
      <c r="D211" s="11"/>
      <c r="E211" s="12"/>
      <c r="F211" s="12"/>
      <c r="G211" s="12"/>
      <c r="H211" s="9"/>
      <c r="I211" s="10"/>
      <c r="J211" s="41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</row>
    <row r="212" spans="1:53" s="4" customFormat="1" ht="15">
      <c r="A212" s="16"/>
      <c r="B212" s="9"/>
      <c r="C212" s="10"/>
      <c r="D212" s="11"/>
      <c r="E212" s="12"/>
      <c r="F212" s="12"/>
      <c r="G212" s="12"/>
      <c r="H212" s="9"/>
      <c r="I212" s="10"/>
      <c r="J212" s="41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</row>
    <row r="213" spans="1:53" s="4" customFormat="1" ht="15">
      <c r="A213" s="16"/>
      <c r="B213" s="9"/>
      <c r="C213" s="10"/>
      <c r="D213" s="11"/>
      <c r="E213" s="12"/>
      <c r="F213" s="12"/>
      <c r="G213" s="12"/>
      <c r="H213" s="9"/>
      <c r="I213" s="10"/>
      <c r="J213" s="41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</row>
    <row r="214" spans="1:53" s="4" customFormat="1" ht="15">
      <c r="A214" s="16"/>
      <c r="B214" s="9"/>
      <c r="C214" s="10"/>
      <c r="D214" s="11"/>
      <c r="E214" s="12"/>
      <c r="F214" s="12"/>
      <c r="G214" s="12"/>
      <c r="H214" s="9"/>
      <c r="I214" s="10"/>
      <c r="J214" s="41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</row>
    <row r="215" spans="1:53" s="4" customFormat="1" ht="15">
      <c r="A215" s="16"/>
      <c r="B215" s="9"/>
      <c r="C215" s="10"/>
      <c r="D215" s="11"/>
      <c r="E215" s="12"/>
      <c r="F215" s="12"/>
      <c r="G215" s="12"/>
      <c r="H215" s="9"/>
      <c r="I215" s="10"/>
      <c r="J215" s="41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</row>
    <row r="216" spans="1:53" s="4" customFormat="1" ht="15">
      <c r="A216" s="16"/>
      <c r="B216" s="9"/>
      <c r="C216" s="10"/>
      <c r="D216" s="11"/>
      <c r="E216" s="12"/>
      <c r="F216" s="12"/>
      <c r="G216" s="12"/>
      <c r="H216" s="9"/>
      <c r="I216" s="10"/>
      <c r="J216" s="41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</row>
    <row r="217" spans="1:53" s="4" customFormat="1" ht="15">
      <c r="A217" s="16"/>
      <c r="B217" s="9"/>
      <c r="C217" s="10"/>
      <c r="D217" s="11"/>
      <c r="E217" s="12"/>
      <c r="F217" s="12"/>
      <c r="G217" s="12"/>
      <c r="H217" s="9"/>
      <c r="I217" s="10"/>
      <c r="J217" s="41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</row>
    <row r="218" spans="1:53" s="4" customFormat="1" ht="15">
      <c r="A218" s="16"/>
      <c r="B218" s="9"/>
      <c r="C218" s="10"/>
      <c r="D218" s="11"/>
      <c r="E218" s="12"/>
      <c r="F218" s="12"/>
      <c r="G218" s="12"/>
      <c r="H218" s="9"/>
      <c r="I218" s="10"/>
      <c r="J218" s="41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</row>
    <row r="219" spans="1:53" s="4" customFormat="1" ht="15">
      <c r="A219" s="16"/>
      <c r="B219" s="9"/>
      <c r="C219" s="10"/>
      <c r="D219" s="11"/>
      <c r="E219" s="12"/>
      <c r="F219" s="12"/>
      <c r="G219" s="12"/>
      <c r="H219" s="9"/>
      <c r="I219" s="10"/>
      <c r="J219" s="41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</row>
    <row r="220" spans="1:53" s="4" customFormat="1" ht="15">
      <c r="A220" s="16"/>
      <c r="B220" s="9"/>
      <c r="C220" s="10"/>
      <c r="D220" s="11"/>
      <c r="E220" s="12"/>
      <c r="F220" s="12"/>
      <c r="G220" s="12"/>
      <c r="H220" s="9"/>
      <c r="I220" s="10"/>
      <c r="J220" s="41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</row>
    <row r="221" spans="1:53" s="4" customFormat="1" ht="15">
      <c r="A221" s="16"/>
      <c r="B221" s="9"/>
      <c r="C221" s="10"/>
      <c r="D221" s="11"/>
      <c r="E221" s="12"/>
      <c r="F221" s="12"/>
      <c r="G221" s="12"/>
      <c r="H221" s="9"/>
      <c r="I221" s="10"/>
      <c r="J221" s="41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</row>
    <row r="222" spans="1:53" s="4" customFormat="1" ht="15">
      <c r="A222" s="16"/>
      <c r="B222" s="9"/>
      <c r="C222" s="10"/>
      <c r="D222" s="11"/>
      <c r="E222" s="12"/>
      <c r="F222" s="12"/>
      <c r="G222" s="12"/>
      <c r="H222" s="9"/>
      <c r="I222" s="10"/>
      <c r="J222" s="41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</row>
    <row r="223" spans="1:53" s="4" customFormat="1" ht="15">
      <c r="A223" s="16"/>
      <c r="B223" s="9"/>
      <c r="C223" s="10"/>
      <c r="D223" s="11"/>
      <c r="E223" s="12"/>
      <c r="F223" s="12"/>
      <c r="G223" s="12"/>
      <c r="H223" s="9"/>
      <c r="I223" s="10"/>
      <c r="J223" s="41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</row>
    <row r="224" spans="1:53" s="4" customFormat="1" ht="15">
      <c r="A224" s="16"/>
      <c r="B224" s="9"/>
      <c r="C224" s="10"/>
      <c r="D224" s="11"/>
      <c r="E224" s="12"/>
      <c r="F224" s="12"/>
      <c r="G224" s="12"/>
      <c r="H224" s="9"/>
      <c r="I224" s="10"/>
      <c r="J224" s="41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</row>
    <row r="225" spans="1:53" s="4" customFormat="1" ht="15">
      <c r="A225" s="16"/>
      <c r="B225" s="9"/>
      <c r="C225" s="10"/>
      <c r="D225" s="11"/>
      <c r="E225" s="12"/>
      <c r="F225" s="12"/>
      <c r="G225" s="12"/>
      <c r="H225" s="9"/>
      <c r="I225" s="10"/>
      <c r="J225" s="41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</row>
    <row r="226" spans="1:53" s="4" customFormat="1" ht="15">
      <c r="A226" s="16"/>
      <c r="B226" s="9"/>
      <c r="C226" s="10"/>
      <c r="D226" s="11"/>
      <c r="E226" s="12"/>
      <c r="F226" s="12"/>
      <c r="G226" s="12"/>
      <c r="H226" s="9"/>
      <c r="I226" s="10"/>
      <c r="J226" s="41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</row>
    <row r="227" spans="1:53" s="4" customFormat="1" ht="15">
      <c r="A227" s="16"/>
      <c r="B227" s="9"/>
      <c r="C227" s="10"/>
      <c r="D227" s="11"/>
      <c r="E227" s="12"/>
      <c r="F227" s="12"/>
      <c r="G227" s="12"/>
      <c r="H227" s="9"/>
      <c r="I227" s="10"/>
      <c r="J227" s="41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</row>
    <row r="228" spans="1:53" s="4" customFormat="1" ht="15">
      <c r="A228" s="16"/>
      <c r="B228" s="9"/>
      <c r="C228" s="10"/>
      <c r="D228" s="11"/>
      <c r="E228" s="12"/>
      <c r="F228" s="12"/>
      <c r="G228" s="12"/>
      <c r="H228" s="9"/>
      <c r="I228" s="10"/>
      <c r="J228" s="41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</row>
    <row r="229" spans="1:53" s="4" customFormat="1" ht="15">
      <c r="A229" s="16"/>
      <c r="B229" s="9"/>
      <c r="C229" s="10"/>
      <c r="D229" s="11"/>
      <c r="E229" s="12"/>
      <c r="F229" s="12"/>
      <c r="G229" s="12"/>
      <c r="H229" s="9"/>
      <c r="I229" s="10"/>
      <c r="J229" s="41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</row>
    <row r="230" spans="1:53" s="4" customFormat="1" ht="15">
      <c r="A230" s="16"/>
      <c r="B230" s="9"/>
      <c r="C230" s="10"/>
      <c r="D230" s="11"/>
      <c r="E230" s="12"/>
      <c r="F230" s="12"/>
      <c r="G230" s="12"/>
      <c r="H230" s="9"/>
      <c r="I230" s="10"/>
      <c r="J230" s="41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</row>
    <row r="231" spans="1:53" s="4" customFormat="1" ht="15">
      <c r="A231" s="16"/>
      <c r="B231" s="9"/>
      <c r="C231" s="10"/>
      <c r="D231" s="11"/>
      <c r="E231" s="12"/>
      <c r="F231" s="12"/>
      <c r="G231" s="12"/>
      <c r="H231" s="9"/>
      <c r="I231" s="10"/>
      <c r="J231" s="41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</row>
    <row r="232" spans="1:53" s="4" customFormat="1" ht="15">
      <c r="A232" s="16"/>
      <c r="B232" s="9"/>
      <c r="C232" s="10"/>
      <c r="D232" s="11"/>
      <c r="E232" s="12"/>
      <c r="F232" s="12"/>
      <c r="G232" s="12"/>
      <c r="H232" s="9"/>
      <c r="I232" s="10"/>
      <c r="J232" s="41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</row>
    <row r="233" spans="1:53" s="4" customFormat="1" ht="15">
      <c r="A233" s="16"/>
      <c r="B233" s="9"/>
      <c r="C233" s="10"/>
      <c r="D233" s="11"/>
      <c r="E233" s="12"/>
      <c r="F233" s="12"/>
      <c r="G233" s="12"/>
      <c r="H233" s="9"/>
      <c r="I233" s="10"/>
      <c r="J233" s="41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</row>
    <row r="234" spans="1:53" s="4" customFormat="1" ht="15">
      <c r="A234" s="16"/>
      <c r="B234" s="9"/>
      <c r="C234" s="10"/>
      <c r="D234" s="11"/>
      <c r="E234" s="12"/>
      <c r="F234" s="12"/>
      <c r="G234" s="12"/>
      <c r="H234" s="9"/>
      <c r="I234" s="10"/>
      <c r="J234" s="41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</row>
    <row r="235" spans="1:53" s="4" customFormat="1" ht="15">
      <c r="A235" s="16"/>
      <c r="B235" s="9"/>
      <c r="C235" s="10"/>
      <c r="D235" s="11"/>
      <c r="E235" s="12"/>
      <c r="F235" s="12"/>
      <c r="G235" s="12"/>
      <c r="H235" s="9"/>
      <c r="I235" s="10"/>
      <c r="J235" s="41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</row>
    <row r="236" spans="1:53" s="4" customFormat="1" ht="15">
      <c r="A236" s="16"/>
      <c r="B236" s="9"/>
      <c r="C236" s="10"/>
      <c r="D236" s="11"/>
      <c r="E236" s="12"/>
      <c r="F236" s="12"/>
      <c r="G236" s="12"/>
      <c r="H236" s="9"/>
      <c r="I236" s="10"/>
      <c r="J236" s="41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</row>
    <row r="237" spans="1:53" s="4" customFormat="1" ht="15">
      <c r="A237" s="16"/>
      <c r="B237" s="9"/>
      <c r="C237" s="10"/>
      <c r="D237" s="11"/>
      <c r="E237" s="12"/>
      <c r="F237" s="12"/>
      <c r="G237" s="12"/>
      <c r="H237" s="9"/>
      <c r="I237" s="10"/>
      <c r="J237" s="41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</row>
    <row r="238" spans="1:53" s="4" customFormat="1" ht="15">
      <c r="A238" s="16"/>
      <c r="B238" s="9"/>
      <c r="C238" s="10"/>
      <c r="D238" s="11"/>
      <c r="E238" s="12"/>
      <c r="F238" s="12"/>
      <c r="G238" s="12"/>
      <c r="H238" s="9"/>
      <c r="I238" s="10"/>
      <c r="J238" s="41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</row>
    <row r="239" spans="1:53" s="4" customFormat="1" ht="15">
      <c r="A239" s="16"/>
      <c r="B239" s="9"/>
      <c r="C239" s="10"/>
      <c r="D239" s="11"/>
      <c r="E239" s="12"/>
      <c r="F239" s="12"/>
      <c r="G239" s="12"/>
      <c r="H239" s="9"/>
      <c r="I239" s="10"/>
      <c r="J239" s="41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</row>
    <row r="240" spans="1:53" s="4" customFormat="1" ht="15">
      <c r="A240" s="16"/>
      <c r="B240" s="9"/>
      <c r="C240" s="10"/>
      <c r="D240" s="11"/>
      <c r="E240" s="12"/>
      <c r="F240" s="12"/>
      <c r="G240" s="12"/>
      <c r="H240" s="9"/>
      <c r="I240" s="10"/>
      <c r="J240" s="41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</row>
    <row r="241" spans="1:53" s="4" customFormat="1" ht="15">
      <c r="A241" s="16"/>
      <c r="B241" s="9"/>
      <c r="C241" s="10"/>
      <c r="D241" s="11"/>
      <c r="E241" s="12"/>
      <c r="F241" s="12"/>
      <c r="G241" s="12"/>
      <c r="H241" s="9"/>
      <c r="I241" s="10"/>
      <c r="J241" s="41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</row>
    <row r="242" spans="1:53" s="4" customFormat="1" ht="15">
      <c r="A242" s="16"/>
      <c r="B242" s="9"/>
      <c r="C242" s="10"/>
      <c r="D242" s="11"/>
      <c r="E242" s="12"/>
      <c r="F242" s="12"/>
      <c r="G242" s="12"/>
      <c r="H242" s="9"/>
      <c r="I242" s="10"/>
      <c r="J242" s="41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</row>
    <row r="243" spans="1:53" s="4" customFormat="1" ht="15">
      <c r="A243" s="16"/>
      <c r="B243" s="9"/>
      <c r="C243" s="10"/>
      <c r="D243" s="11"/>
      <c r="E243" s="12"/>
      <c r="F243" s="12"/>
      <c r="G243" s="12"/>
      <c r="H243" s="9"/>
      <c r="I243" s="10"/>
      <c r="J243" s="41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</row>
    <row r="244" spans="1:53" s="4" customFormat="1" ht="15">
      <c r="A244" s="16"/>
      <c r="B244" s="9"/>
      <c r="C244" s="10"/>
      <c r="D244" s="11"/>
      <c r="E244" s="12"/>
      <c r="F244" s="12"/>
      <c r="G244" s="12"/>
      <c r="H244" s="9"/>
      <c r="I244" s="10"/>
      <c r="J244" s="41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</row>
    <row r="245" spans="1:53" s="4" customFormat="1" ht="15">
      <c r="A245" s="16"/>
      <c r="B245" s="9"/>
      <c r="C245" s="10"/>
      <c r="D245" s="11"/>
      <c r="E245" s="12"/>
      <c r="F245" s="12"/>
      <c r="G245" s="12"/>
      <c r="H245" s="9"/>
      <c r="I245" s="10"/>
      <c r="J245" s="41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</row>
    <row r="246" spans="1:53" s="4" customFormat="1" ht="15">
      <c r="A246" s="16"/>
      <c r="B246" s="9"/>
      <c r="C246" s="10"/>
      <c r="D246" s="11"/>
      <c r="E246" s="12"/>
      <c r="F246" s="12"/>
      <c r="G246" s="12"/>
      <c r="H246" s="9"/>
      <c r="I246" s="10"/>
      <c r="J246" s="41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</row>
    <row r="247" spans="1:53" s="4" customFormat="1" ht="15">
      <c r="A247" s="16"/>
      <c r="B247" s="9"/>
      <c r="C247" s="10"/>
      <c r="D247" s="11"/>
      <c r="E247" s="12"/>
      <c r="F247" s="12"/>
      <c r="G247" s="12"/>
      <c r="H247" s="9"/>
      <c r="I247" s="10"/>
      <c r="J247" s="41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</row>
    <row r="248" spans="1:53" s="4" customFormat="1" ht="15">
      <c r="A248" s="16"/>
      <c r="B248" s="9"/>
      <c r="C248" s="10"/>
      <c r="D248" s="11"/>
      <c r="E248" s="12"/>
      <c r="F248" s="12"/>
      <c r="G248" s="12"/>
      <c r="H248" s="9"/>
      <c r="I248" s="10"/>
      <c r="J248" s="41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</row>
    <row r="249" spans="1:53" s="4" customFormat="1" ht="15">
      <c r="A249" s="16"/>
      <c r="B249" s="9"/>
      <c r="C249" s="10"/>
      <c r="D249" s="11"/>
      <c r="E249" s="12"/>
      <c r="F249" s="12"/>
      <c r="G249" s="12"/>
      <c r="H249" s="9"/>
      <c r="I249" s="10"/>
      <c r="J249" s="41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</row>
    <row r="250" spans="1:53" s="4" customFormat="1" ht="15">
      <c r="A250" s="16"/>
      <c r="B250" s="9"/>
      <c r="C250" s="10"/>
      <c r="D250" s="11"/>
      <c r="E250" s="12"/>
      <c r="F250" s="12"/>
      <c r="G250" s="12"/>
      <c r="H250" s="9"/>
      <c r="I250" s="10"/>
      <c r="J250" s="41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</row>
    <row r="251" spans="1:53" s="4" customFormat="1" ht="15">
      <c r="A251" s="16"/>
      <c r="B251" s="9"/>
      <c r="C251" s="10"/>
      <c r="D251" s="11"/>
      <c r="E251" s="12"/>
      <c r="F251" s="12"/>
      <c r="G251" s="12"/>
      <c r="H251" s="9"/>
      <c r="I251" s="10"/>
      <c r="J251" s="41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</row>
    <row r="252" spans="1:53" s="4" customFormat="1" ht="15">
      <c r="A252" s="16"/>
      <c r="B252" s="9"/>
      <c r="C252" s="10"/>
      <c r="D252" s="11"/>
      <c r="E252" s="12"/>
      <c r="F252" s="12"/>
      <c r="G252" s="12"/>
      <c r="H252" s="9"/>
      <c r="I252" s="10"/>
      <c r="J252" s="41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</row>
    <row r="253" spans="1:53" s="4" customFormat="1" ht="15">
      <c r="A253" s="16"/>
      <c r="B253" s="9"/>
      <c r="C253" s="10"/>
      <c r="D253" s="11"/>
      <c r="E253" s="12"/>
      <c r="F253" s="12"/>
      <c r="G253" s="12"/>
      <c r="H253" s="9"/>
      <c r="I253" s="10"/>
      <c r="J253" s="41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</row>
    <row r="254" spans="1:53" s="4" customFormat="1" ht="15">
      <c r="A254" s="16"/>
      <c r="B254" s="9"/>
      <c r="C254" s="10"/>
      <c r="D254" s="11"/>
      <c r="E254" s="12"/>
      <c r="F254" s="12"/>
      <c r="G254" s="12"/>
      <c r="H254" s="9"/>
      <c r="I254" s="10"/>
      <c r="J254" s="41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</row>
    <row r="255" spans="1:53" s="4" customFormat="1" ht="15">
      <c r="A255" s="16"/>
      <c r="B255" s="9"/>
      <c r="C255" s="10"/>
      <c r="D255" s="11"/>
      <c r="E255" s="12"/>
      <c r="F255" s="12"/>
      <c r="G255" s="12"/>
      <c r="H255" s="9"/>
      <c r="I255" s="10"/>
      <c r="J255" s="41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</row>
    <row r="256" spans="1:53" s="4" customFormat="1" ht="15">
      <c r="A256" s="16"/>
      <c r="B256" s="9"/>
      <c r="C256" s="10"/>
      <c r="D256" s="11"/>
      <c r="E256" s="12"/>
      <c r="F256" s="12"/>
      <c r="G256" s="12"/>
      <c r="H256" s="9"/>
      <c r="I256" s="10"/>
      <c r="J256" s="41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</row>
    <row r="257" spans="1:53" s="4" customFormat="1" ht="15">
      <c r="A257" s="16"/>
      <c r="B257" s="9"/>
      <c r="C257" s="10"/>
      <c r="D257" s="11"/>
      <c r="E257" s="12"/>
      <c r="F257" s="12"/>
      <c r="G257" s="12"/>
      <c r="H257" s="9"/>
      <c r="I257" s="10"/>
      <c r="J257" s="41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</row>
    <row r="258" spans="1:53" s="4" customFormat="1" ht="15">
      <c r="A258" s="16"/>
      <c r="B258" s="9"/>
      <c r="C258" s="10"/>
      <c r="D258" s="11"/>
      <c r="E258" s="12"/>
      <c r="F258" s="12"/>
      <c r="G258" s="12"/>
      <c r="H258" s="9"/>
      <c r="I258" s="10"/>
      <c r="J258" s="41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</row>
    <row r="259" spans="1:53" s="4" customFormat="1" ht="15">
      <c r="A259" s="16"/>
      <c r="B259" s="9"/>
      <c r="C259" s="10"/>
      <c r="D259" s="11"/>
      <c r="E259" s="12"/>
      <c r="F259" s="12"/>
      <c r="G259" s="12"/>
      <c r="H259" s="9"/>
      <c r="I259" s="10"/>
      <c r="J259" s="41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</row>
    <row r="260" spans="1:53" s="4" customFormat="1" ht="15">
      <c r="A260" s="16"/>
      <c r="B260" s="9"/>
      <c r="C260" s="10"/>
      <c r="D260" s="11"/>
      <c r="E260" s="12"/>
      <c r="F260" s="12"/>
      <c r="G260" s="12"/>
      <c r="H260" s="9"/>
      <c r="I260" s="10"/>
      <c r="J260" s="41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</row>
    <row r="261" spans="1:53" s="4" customFormat="1" ht="15">
      <c r="A261" s="16"/>
      <c r="B261" s="9"/>
      <c r="C261" s="10"/>
      <c r="D261" s="11"/>
      <c r="E261" s="12"/>
      <c r="F261" s="12"/>
      <c r="G261" s="12"/>
      <c r="H261" s="9"/>
      <c r="I261" s="10"/>
      <c r="J261" s="41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</row>
    <row r="262" spans="1:53" s="4" customFormat="1" ht="15">
      <c r="A262" s="16"/>
      <c r="B262" s="9"/>
      <c r="C262" s="10"/>
      <c r="D262" s="11"/>
      <c r="E262" s="12"/>
      <c r="F262" s="12"/>
      <c r="G262" s="12"/>
      <c r="H262" s="9"/>
      <c r="I262" s="10"/>
      <c r="J262" s="41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</row>
    <row r="263" spans="1:53" s="4" customFormat="1" ht="15">
      <c r="A263" s="16"/>
      <c r="B263" s="9"/>
      <c r="C263" s="10"/>
      <c r="D263" s="11"/>
      <c r="E263" s="12"/>
      <c r="F263" s="12"/>
      <c r="G263" s="12"/>
      <c r="H263" s="9"/>
      <c r="I263" s="10"/>
      <c r="J263" s="41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</row>
    <row r="264" spans="1:53" s="4" customFormat="1" ht="15">
      <c r="A264" s="16"/>
      <c r="B264" s="9"/>
      <c r="C264" s="10"/>
      <c r="D264" s="11"/>
      <c r="E264" s="12"/>
      <c r="F264" s="12"/>
      <c r="G264" s="12"/>
      <c r="H264" s="9"/>
      <c r="I264" s="10"/>
      <c r="J264" s="41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</row>
    <row r="265" spans="1:53" s="4" customFormat="1" ht="15">
      <c r="A265" s="16"/>
      <c r="B265" s="9"/>
      <c r="C265" s="10"/>
      <c r="D265" s="11"/>
      <c r="E265" s="12"/>
      <c r="F265" s="12"/>
      <c r="G265" s="12"/>
      <c r="H265" s="9"/>
      <c r="I265" s="10"/>
      <c r="J265" s="41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</row>
    <row r="266" spans="1:53" s="4" customFormat="1" ht="15">
      <c r="A266" s="16"/>
      <c r="B266" s="9"/>
      <c r="C266" s="10"/>
      <c r="D266" s="11"/>
      <c r="E266" s="12"/>
      <c r="F266" s="12"/>
      <c r="G266" s="12"/>
      <c r="H266" s="9"/>
      <c r="I266" s="10"/>
      <c r="J266" s="41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</row>
    <row r="267" spans="1:53" s="4" customFormat="1" ht="15">
      <c r="A267" s="16"/>
      <c r="B267" s="9"/>
      <c r="C267" s="10"/>
      <c r="D267" s="11"/>
      <c r="E267" s="12"/>
      <c r="F267" s="12"/>
      <c r="G267" s="12"/>
      <c r="H267" s="9"/>
      <c r="I267" s="10"/>
      <c r="J267" s="41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</row>
    <row r="268" spans="1:53" s="4" customFormat="1" ht="15">
      <c r="A268" s="16"/>
      <c r="B268" s="9"/>
      <c r="C268" s="10"/>
      <c r="D268" s="11"/>
      <c r="E268" s="12"/>
      <c r="F268" s="12"/>
      <c r="G268" s="12"/>
      <c r="H268" s="9"/>
      <c r="I268" s="10"/>
      <c r="J268" s="41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</row>
    <row r="269" spans="1:53" s="4" customFormat="1" ht="15">
      <c r="A269" s="16"/>
      <c r="B269" s="9"/>
      <c r="C269" s="10"/>
      <c r="D269" s="11"/>
      <c r="E269" s="12"/>
      <c r="F269" s="12"/>
      <c r="G269" s="12"/>
      <c r="H269" s="9"/>
      <c r="I269" s="10"/>
      <c r="J269" s="41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</row>
  </sheetData>
  <mergeCells count="111">
    <mergeCell ref="B3:B4"/>
    <mergeCell ref="C3:C4"/>
    <mergeCell ref="D3:G3"/>
    <mergeCell ref="H3:H4"/>
    <mergeCell ref="I3:I4"/>
    <mergeCell ref="I80:I82"/>
    <mergeCell ref="B68:B70"/>
    <mergeCell ref="I68:I70"/>
    <mergeCell ref="H31:H33"/>
    <mergeCell ref="A27:I27"/>
    <mergeCell ref="I8:I25"/>
    <mergeCell ref="B11:B13"/>
    <mergeCell ref="B14:B16"/>
    <mergeCell ref="A11:A13"/>
    <mergeCell ref="A14:A16"/>
    <mergeCell ref="B23:B25"/>
    <mergeCell ref="A23:A25"/>
    <mergeCell ref="I28:I39"/>
    <mergeCell ref="H28:H30"/>
    <mergeCell ref="H34:H36"/>
    <mergeCell ref="A37:A39"/>
    <mergeCell ref="H37:H39"/>
    <mergeCell ref="A34:A36"/>
    <mergeCell ref="B34:B36"/>
    <mergeCell ref="A1:B1"/>
    <mergeCell ref="H95:H98"/>
    <mergeCell ref="I95:I98"/>
    <mergeCell ref="A95:B98"/>
    <mergeCell ref="A91:A93"/>
    <mergeCell ref="B91:B93"/>
    <mergeCell ref="A86:A88"/>
    <mergeCell ref="H83:H85"/>
    <mergeCell ref="I83:I85"/>
    <mergeCell ref="I86:I88"/>
    <mergeCell ref="B86:B88"/>
    <mergeCell ref="B83:B85"/>
    <mergeCell ref="H86:H88"/>
    <mergeCell ref="A6:I6"/>
    <mergeCell ref="A7:I7"/>
    <mergeCell ref="A8:A10"/>
    <mergeCell ref="B8:B10"/>
    <mergeCell ref="A2:I2"/>
    <mergeCell ref="A3:A4"/>
    <mergeCell ref="A17:A19"/>
    <mergeCell ref="A20:A22"/>
    <mergeCell ref="B17:B19"/>
    <mergeCell ref="B20:B22"/>
    <mergeCell ref="H8:H25"/>
    <mergeCell ref="G156:H156"/>
    <mergeCell ref="A53:I53"/>
    <mergeCell ref="A80:A82"/>
    <mergeCell ref="B80:B82"/>
    <mergeCell ref="A52:I52"/>
    <mergeCell ref="H133:H135"/>
    <mergeCell ref="I133:I135"/>
    <mergeCell ref="H130:H132"/>
    <mergeCell ref="I130:I132"/>
    <mergeCell ref="H91:H93"/>
    <mergeCell ref="I91:I93"/>
    <mergeCell ref="A111:I111"/>
    <mergeCell ref="B127:B129"/>
    <mergeCell ref="B77:B79"/>
    <mergeCell ref="B74:B76"/>
    <mergeCell ref="A74:A76"/>
    <mergeCell ref="A68:A70"/>
    <mergeCell ref="H74:H79"/>
    <mergeCell ref="I74:I79"/>
    <mergeCell ref="I137:I138"/>
    <mergeCell ref="A139:I139"/>
    <mergeCell ref="A140:A142"/>
    <mergeCell ref="B140:B142"/>
    <mergeCell ref="H140:H142"/>
    <mergeCell ref="A26:I26"/>
    <mergeCell ref="H127:H129"/>
    <mergeCell ref="I127:I129"/>
    <mergeCell ref="A109:I109"/>
    <mergeCell ref="A108:B108"/>
    <mergeCell ref="A99:I99"/>
    <mergeCell ref="A83:A85"/>
    <mergeCell ref="A46:A48"/>
    <mergeCell ref="B46:B48"/>
    <mergeCell ref="A45:I45"/>
    <mergeCell ref="I46:I48"/>
    <mergeCell ref="H46:H48"/>
    <mergeCell ref="A31:A33"/>
    <mergeCell ref="B31:B33"/>
    <mergeCell ref="B37:B39"/>
    <mergeCell ref="A28:A30"/>
    <mergeCell ref="B28:B30"/>
    <mergeCell ref="A149:B152"/>
    <mergeCell ref="H149:I152"/>
    <mergeCell ref="A145:B148"/>
    <mergeCell ref="H145:I148"/>
    <mergeCell ref="A136:I136"/>
    <mergeCell ref="A49:B51"/>
    <mergeCell ref="H49:I51"/>
    <mergeCell ref="I42:I44"/>
    <mergeCell ref="A40:I40"/>
    <mergeCell ref="A41:I41"/>
    <mergeCell ref="H42:H44"/>
    <mergeCell ref="I140:I142"/>
    <mergeCell ref="A143:I143"/>
    <mergeCell ref="H68:H70"/>
    <mergeCell ref="H80:H82"/>
    <mergeCell ref="A130:A132"/>
    <mergeCell ref="B130:B132"/>
    <mergeCell ref="A133:B135"/>
    <mergeCell ref="A127:A129"/>
    <mergeCell ref="A42:A44"/>
    <mergeCell ref="B42:B44"/>
    <mergeCell ref="A77:A79"/>
  </mergeCells>
  <printOptions/>
  <pageMargins left="0.25" right="0.25" top="0.75" bottom="0.75" header="0.3" footer="0.3"/>
  <pageSetup horizontalDpi="600" verticalDpi="600" orientation="portrait" paperSize="9" scale="56" r:id="rId1"/>
  <rowBreaks count="5" manualBreakCount="5">
    <brk id="39" max="16383" man="1"/>
    <brk id="73" max="16383" man="1"/>
    <brk id="103" max="16383" man="1"/>
    <brk id="123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2024-02-29T11:20:38Z</dcterms:modified>
  <cp:category/>
  <cp:version/>
  <cp:contentType/>
  <cp:contentStatus/>
</cp:coreProperties>
</file>