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showInkAnnotation="0" defaultThemeVersion="164011"/>
  <bookViews>
    <workbookView xWindow="0" yWindow="0" windowWidth="28800" windowHeight="11730"/>
  </bookViews>
  <sheets>
    <sheet name="1" sheetId="10" r:id="rId1"/>
  </sheets>
  <definedNames>
    <definedName name="_xlnm.Print_Area" localSheetId="0">'1'!$A$1:$J$186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3" i="10" l="1"/>
  <c r="E181" i="10" l="1"/>
  <c r="E180" i="10"/>
  <c r="E116" i="10" l="1"/>
  <c r="E117" i="10"/>
  <c r="E76" i="10"/>
  <c r="E120" i="10" l="1"/>
  <c r="D128" i="10"/>
  <c r="D127" i="10"/>
  <c r="E125" i="10"/>
  <c r="E122" i="10"/>
  <c r="E105" i="10"/>
  <c r="E104" i="10"/>
  <c r="E71" i="10" l="1"/>
  <c r="F114" i="10" l="1"/>
  <c r="F72" i="10" l="1"/>
  <c r="F71" i="10" l="1"/>
  <c r="E178" i="10" l="1"/>
  <c r="F181" i="10"/>
  <c r="F180" i="10"/>
  <c r="F184" i="10" s="1"/>
  <c r="D178" i="10"/>
  <c r="D177" i="10"/>
  <c r="D176" i="10"/>
  <c r="D174" i="10"/>
  <c r="G172" i="10"/>
  <c r="F172" i="10"/>
  <c r="E172" i="10"/>
  <c r="D172" i="10" s="1"/>
  <c r="D170" i="10"/>
  <c r="D168" i="10"/>
  <c r="G167" i="10"/>
  <c r="D167" i="10" s="1"/>
  <c r="G164" i="10"/>
  <c r="F164" i="10"/>
  <c r="E164" i="10"/>
  <c r="G162" i="10"/>
  <c r="F162" i="10"/>
  <c r="E162" i="10"/>
  <c r="D162" i="10" s="1"/>
  <c r="D161" i="10"/>
  <c r="D160" i="10"/>
  <c r="G159" i="10"/>
  <c r="F159" i="10"/>
  <c r="E159" i="10"/>
  <c r="D158" i="10"/>
  <c r="G157" i="10"/>
  <c r="F157" i="10"/>
  <c r="D157" i="10" s="1"/>
  <c r="D159" i="10" s="1"/>
  <c r="D156" i="10"/>
  <c r="D155" i="10"/>
  <c r="D154" i="10"/>
  <c r="D153" i="10"/>
  <c r="G152" i="10"/>
  <c r="G163" i="10" s="1"/>
  <c r="F152" i="10"/>
  <c r="E152" i="10"/>
  <c r="D152" i="10" s="1"/>
  <c r="D151" i="10"/>
  <c r="E150" i="10"/>
  <c r="D150" i="10"/>
  <c r="E149" i="10"/>
  <c r="D149" i="10"/>
  <c r="D148" i="10"/>
  <c r="E147" i="10"/>
  <c r="D146" i="10"/>
  <c r="E145" i="10"/>
  <c r="D145" i="10"/>
  <c r="G144" i="10"/>
  <c r="F144" i="10"/>
  <c r="F163" i="10" s="1"/>
  <c r="F165" i="10" s="1"/>
  <c r="D142" i="10"/>
  <c r="G141" i="10"/>
  <c r="F141" i="10"/>
  <c r="E141" i="10"/>
  <c r="D141" i="10" s="1"/>
  <c r="G138" i="10"/>
  <c r="F138" i="10"/>
  <c r="E138" i="10"/>
  <c r="D138" i="10" s="1"/>
  <c r="E136" i="10"/>
  <c r="D136" i="10" s="1"/>
  <c r="D135" i="10"/>
  <c r="E131" i="10"/>
  <c r="D131" i="10"/>
  <c r="D130" i="10"/>
  <c r="D129" i="10"/>
  <c r="D126" i="10"/>
  <c r="D125" i="10"/>
  <c r="E124" i="10"/>
  <c r="D124" i="10"/>
  <c r="D123" i="10"/>
  <c r="G122" i="10"/>
  <c r="D122" i="10" s="1"/>
  <c r="E121" i="10"/>
  <c r="D121" i="10" s="1"/>
  <c r="G120" i="10"/>
  <c r="G137" i="10" s="1"/>
  <c r="G139" i="10" s="1"/>
  <c r="F120" i="10"/>
  <c r="F137" i="10" s="1"/>
  <c r="F139" i="10" s="1"/>
  <c r="D120" i="10"/>
  <c r="G117" i="10"/>
  <c r="F117" i="10"/>
  <c r="G116" i="10"/>
  <c r="G180" i="10" s="1"/>
  <c r="G184" i="10" s="1"/>
  <c r="F116" i="10"/>
  <c r="G114" i="10"/>
  <c r="E114" i="10"/>
  <c r="D114" i="10" s="1"/>
  <c r="G110" i="10"/>
  <c r="F110" i="10"/>
  <c r="E110" i="10"/>
  <c r="D109" i="10"/>
  <c r="D108" i="10"/>
  <c r="D107" i="10"/>
  <c r="G106" i="10"/>
  <c r="F106" i="10"/>
  <c r="E106" i="10"/>
  <c r="D106" i="10"/>
  <c r="G105" i="10"/>
  <c r="F105" i="10"/>
  <c r="D105" i="10" s="1"/>
  <c r="D104" i="10"/>
  <c r="D103" i="10"/>
  <c r="G102" i="10"/>
  <c r="F102" i="10"/>
  <c r="D102" i="10"/>
  <c r="D101" i="10"/>
  <c r="D100" i="10"/>
  <c r="E99" i="10"/>
  <c r="E98" i="10"/>
  <c r="D117" i="10" s="1"/>
  <c r="G97" i="10"/>
  <c r="F97" i="10"/>
  <c r="F99" i="10" s="1"/>
  <c r="E97" i="10"/>
  <c r="E96" i="10"/>
  <c r="D96" i="10" s="1"/>
  <c r="D95" i="10"/>
  <c r="D94" i="10"/>
  <c r="E93" i="10"/>
  <c r="D92" i="10"/>
  <c r="D91" i="10"/>
  <c r="E89" i="10"/>
  <c r="D89" i="10" s="1"/>
  <c r="E88" i="10"/>
  <c r="D88" i="10" s="1"/>
  <c r="D90" i="10" s="1"/>
  <c r="E87" i="10"/>
  <c r="D87" i="10" s="1"/>
  <c r="D86" i="10"/>
  <c r="D85" i="10"/>
  <c r="G84" i="10"/>
  <c r="F84" i="10"/>
  <c r="E84" i="10"/>
  <c r="D83" i="10"/>
  <c r="D82" i="10"/>
  <c r="D84" i="10" s="1"/>
  <c r="D81" i="10"/>
  <c r="E80" i="10"/>
  <c r="D80" i="10"/>
  <c r="D79" i="10"/>
  <c r="D78" i="10"/>
  <c r="D77" i="10"/>
  <c r="G76" i="10"/>
  <c r="F76" i="10"/>
  <c r="D76" i="10"/>
  <c r="D75" i="10"/>
  <c r="E74" i="10"/>
  <c r="D74" i="10" s="1"/>
  <c r="D73" i="10"/>
  <c r="E72" i="10"/>
  <c r="D72" i="10"/>
  <c r="D71" i="10"/>
  <c r="G70" i="10"/>
  <c r="G115" i="10" s="1"/>
  <c r="G118" i="10" s="1"/>
  <c r="F70" i="10"/>
  <c r="F115" i="10" s="1"/>
  <c r="F118" i="10" s="1"/>
  <c r="G62" i="10"/>
  <c r="G65" i="10" s="1"/>
  <c r="F62" i="10"/>
  <c r="E62" i="10"/>
  <c r="D62" i="10" s="1"/>
  <c r="G61" i="10"/>
  <c r="F61" i="10"/>
  <c r="E61" i="10"/>
  <c r="E60" i="10"/>
  <c r="D60" i="10" s="1"/>
  <c r="D59" i="10"/>
  <c r="D58" i="10"/>
  <c r="E56" i="10"/>
  <c r="D56" i="10" s="1"/>
  <c r="D55" i="10"/>
  <c r="D54" i="10"/>
  <c r="D53" i="10"/>
  <c r="D52" i="10"/>
  <c r="D51" i="10"/>
  <c r="G47" i="10"/>
  <c r="F47" i="10"/>
  <c r="E47" i="10"/>
  <c r="D47" i="10"/>
  <c r="G46" i="10"/>
  <c r="G48" i="10" s="1"/>
  <c r="F46" i="10"/>
  <c r="F48" i="10" s="1"/>
  <c r="D48" i="10" s="1"/>
  <c r="E46" i="10"/>
  <c r="E48" i="10" s="1"/>
  <c r="D46" i="10"/>
  <c r="D45" i="10"/>
  <c r="F44" i="10"/>
  <c r="F41" i="10"/>
  <c r="E41" i="10"/>
  <c r="G35" i="10"/>
  <c r="F34" i="10"/>
  <c r="E34" i="10"/>
  <c r="F33" i="10"/>
  <c r="D33" i="10"/>
  <c r="D32" i="10"/>
  <c r="D31" i="10"/>
  <c r="E30" i="10"/>
  <c r="F29" i="10"/>
  <c r="F30" i="10" s="1"/>
  <c r="E29" i="10"/>
  <c r="E35" i="10" s="1"/>
  <c r="D29" i="10"/>
  <c r="D28" i="10"/>
  <c r="D25" i="10"/>
  <c r="G24" i="10"/>
  <c r="G34" i="10" s="1"/>
  <c r="G36" i="10" s="1"/>
  <c r="F22" i="10"/>
  <c r="E22" i="10"/>
  <c r="D22" i="10"/>
  <c r="F21" i="10"/>
  <c r="D21" i="10"/>
  <c r="F20" i="10"/>
  <c r="D20" i="10"/>
  <c r="E19" i="10"/>
  <c r="D18" i="10"/>
  <c r="F17" i="10"/>
  <c r="F19" i="10" s="1"/>
  <c r="D17" i="10"/>
  <c r="G16" i="10"/>
  <c r="F16" i="10"/>
  <c r="D15" i="10"/>
  <c r="D14" i="10"/>
  <c r="D16" i="10" s="1"/>
  <c r="G13" i="10"/>
  <c r="D12" i="10"/>
  <c r="D11" i="10"/>
  <c r="D13" i="10" s="1"/>
  <c r="G10" i="10"/>
  <c r="F10" i="10"/>
  <c r="D10" i="10"/>
  <c r="D9" i="10"/>
  <c r="D8" i="10"/>
  <c r="D97" i="10" l="1"/>
  <c r="E115" i="10"/>
  <c r="E179" i="10" s="1"/>
  <c r="D61" i="10"/>
  <c r="D98" i="10"/>
  <c r="D110" i="10"/>
  <c r="D99" i="10"/>
  <c r="D70" i="10"/>
  <c r="D19" i="10"/>
  <c r="G179" i="10"/>
  <c r="G165" i="10"/>
  <c r="G26" i="10"/>
  <c r="D26" i="10" s="1"/>
  <c r="D34" i="10"/>
  <c r="F35" i="10"/>
  <c r="D35" i="10" s="1"/>
  <c r="F64" i="10"/>
  <c r="G63" i="10"/>
  <c r="G64" i="10"/>
  <c r="G66" i="10" s="1"/>
  <c r="E90" i="10"/>
  <c r="D116" i="10"/>
  <c r="E137" i="10"/>
  <c r="D164" i="10"/>
  <c r="G181" i="10"/>
  <c r="G185" i="10" s="1"/>
  <c r="D24" i="10"/>
  <c r="D30" i="10"/>
  <c r="E36" i="10"/>
  <c r="F65" i="10"/>
  <c r="F185" i="10" s="1"/>
  <c r="E63" i="10"/>
  <c r="E64" i="10"/>
  <c r="E65" i="10"/>
  <c r="E70" i="10"/>
  <c r="D93" i="10"/>
  <c r="D147" i="10"/>
  <c r="D144" i="10" s="1"/>
  <c r="E144" i="10"/>
  <c r="E163" i="10" s="1"/>
  <c r="F179" i="10"/>
  <c r="F63" i="10"/>
  <c r="E183" i="10" l="1"/>
  <c r="F183" i="10"/>
  <c r="F186" i="10" s="1"/>
  <c r="F182" i="10"/>
  <c r="D115" i="10"/>
  <c r="E118" i="10"/>
  <c r="D118" i="10" s="1"/>
  <c r="D64" i="10"/>
  <c r="E66" i="10"/>
  <c r="E185" i="10"/>
  <c r="D185" i="10" s="1"/>
  <c r="D181" i="10"/>
  <c r="G183" i="10"/>
  <c r="G186" i="10" s="1"/>
  <c r="G182" i="10"/>
  <c r="F36" i="10"/>
  <c r="D163" i="10"/>
  <c r="E165" i="10"/>
  <c r="D165" i="10" s="1"/>
  <c r="D65" i="10"/>
  <c r="D63" i="10"/>
  <c r="D36" i="10"/>
  <c r="D137" i="10"/>
  <c r="E139" i="10"/>
  <c r="D139" i="10" s="1"/>
  <c r="E184" i="10"/>
  <c r="D184" i="10" s="1"/>
  <c r="D180" i="10"/>
  <c r="F66" i="10"/>
  <c r="E186" i="10" l="1"/>
  <c r="E182" i="10"/>
  <c r="D182" i="10" s="1"/>
  <c r="D179" i="10"/>
  <c r="D66" i="10"/>
  <c r="D186" i="10" l="1"/>
  <c r="D183" i="10"/>
</calcChain>
</file>

<file path=xl/comments1.xml><?xml version="1.0" encoding="utf-8"?>
<comments xmlns="http://schemas.openxmlformats.org/spreadsheetml/2006/main">
  <authors>
    <author>Автор</author>
  </authors>
  <commentList>
    <comment ref="A13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sharedStrings.xml><?xml version="1.0" encoding="utf-8"?>
<sst xmlns="http://schemas.openxmlformats.org/spreadsheetml/2006/main" count="511" uniqueCount="191">
  <si>
    <t>Расходы на содержание уличного освещения</t>
  </si>
  <si>
    <t>Уличное освещение</t>
  </si>
  <si>
    <t>Техническое обслуживание  сетей уличного освещения</t>
  </si>
  <si>
    <t>Мероприятия по благоустройству МО «Город Отрадное»</t>
  </si>
  <si>
    <t>Проверка достоверности сметной документации</t>
  </si>
  <si>
    <t xml:space="preserve">Оказание услуг по обращению с биологическими отходами </t>
  </si>
  <si>
    <t>Организация и осуществление мероприятий по обустройству детских и спортивных площадок</t>
  </si>
  <si>
    <t xml:space="preserve">Приобретение детского оборудования </t>
  </si>
  <si>
    <t>№
п/п</t>
  </si>
  <si>
    <t>Источники финансирования</t>
  </si>
  <si>
    <t>Объем финансирования, тыс. рублей</t>
  </si>
  <si>
    <t>Всего</t>
  </si>
  <si>
    <t>Ответственный за выполнение мероприятий подпрограммы</t>
  </si>
  <si>
    <t>Планируемые результаты выполнения мероприятий подпрограммы</t>
  </si>
  <si>
    <t>Местный бюджет</t>
  </si>
  <si>
    <t>Областной бюджет</t>
  </si>
  <si>
    <t>Администрация МО «Город Отрадное»</t>
  </si>
  <si>
    <t xml:space="preserve">Администрация МО «Город Отрадное» </t>
  </si>
  <si>
    <t>Создание комфортных и безопасных  условий для граждан</t>
  </si>
  <si>
    <t>Улучшение облика города, поддержание чистоты и порядка на улицах города и создание безопасных условий для жителей</t>
  </si>
  <si>
    <t>Создание комфортных и безопасных условий для жителей</t>
  </si>
  <si>
    <t>Создание комфортных и безопасных условий для 
жителей</t>
  </si>
  <si>
    <t>Улучшение санитарного состояния города, поддержание чистоты и порядка на улицах города и создание безопасных условий для жителей</t>
  </si>
  <si>
    <t xml:space="preserve">Экспертиза сметной документации </t>
  </si>
  <si>
    <t>Содержание  автомобильных дорог общего пользования местного значения</t>
  </si>
  <si>
    <t>Устройство тротуаров и пешеходных дорожек</t>
  </si>
  <si>
    <t>Приведение в нормативное состояние дорог</t>
  </si>
  <si>
    <t>Поддержание в  нормативном состоянии дорожного покрытия и инженерных сооружений</t>
  </si>
  <si>
    <t>Безопасность дорожного движения</t>
  </si>
  <si>
    <t>Мероприятия по поддержке коммунального хозяйства</t>
  </si>
  <si>
    <t>Выполнение действий, направленных на энергосбережение и повышение энергетической эффективности использования энергетических ресурсов (энергосервис) по уличному освещению в г. Отрадное Кировского района Ленинградской области</t>
  </si>
  <si>
    <t>Улучшение условий проживания граждан</t>
  </si>
  <si>
    <t xml:space="preserve">Улучшение условий проживания </t>
  </si>
  <si>
    <t>Улучшение качества и комфортности проживания граждан</t>
  </si>
  <si>
    <t>Энергосбережение и повышение 
энергетической эффективности 
использования энергетических ресурсов 
по уличному освещению, создание комфортных и безопасных условий проживания для граждан и детей города</t>
  </si>
  <si>
    <t>Мероприятия в сфере обращения с отходами в целях охраны окружающей среды</t>
  </si>
  <si>
    <t>Повышение и создание комфортных и безопасных условий проживания граждан</t>
  </si>
  <si>
    <t>Текущее содержание, обслуживание светофоров Т-7 
Установка дорожных знаков, неровностей в соответствии с  проектом организации дорожного движения</t>
  </si>
  <si>
    <t>Наименование  структурного элемента</t>
  </si>
  <si>
    <t>1</t>
  </si>
  <si>
    <t>2</t>
  </si>
  <si>
    <t>3</t>
  </si>
  <si>
    <t>1.1</t>
  </si>
  <si>
    <t>1.2</t>
  </si>
  <si>
    <t>1.3</t>
  </si>
  <si>
    <t>Комплекс процессных мероприятий № 1 "Благоустройство территории МО «Город Отрадное»</t>
  </si>
  <si>
    <t>Комплекс процессных мероприятий № 2 «Содержание, капитальный ремонт (ремонт) дорог общего пользования и дворовых территорий»</t>
  </si>
  <si>
    <t>Комплекс процессных мероприятий № 3 "Устройство тротуаров и пешеходных дорожек"</t>
  </si>
  <si>
    <t>4</t>
  </si>
  <si>
    <t>5</t>
  </si>
  <si>
    <t>6</t>
  </si>
  <si>
    <t>2.2</t>
  </si>
  <si>
    <t>2.3</t>
  </si>
  <si>
    <t>2.5</t>
  </si>
  <si>
    <t>Прочие мероприятия</t>
  </si>
  <si>
    <t>3.2</t>
  </si>
  <si>
    <t>4.1</t>
  </si>
  <si>
    <t>Комплекс процессных мероприятий № 4 «Обеспечение устойчивого функционирования и развития  коммунального хозяйства»</t>
  </si>
  <si>
    <t>Комплекс процессных мероприятий № 5 «Обеспечение реализации энергосберегающих мероприятий»</t>
  </si>
  <si>
    <t>Комплекс процессных мероприятий № 6 «Организация мероприятий в сфере обращения с отходами»</t>
  </si>
  <si>
    <t>Приобретение коммунальной техники</t>
  </si>
  <si>
    <t xml:space="preserve">Техническое обслуживание и текущий ремонт газораспределительной сети </t>
  </si>
  <si>
    <t>Комплексы процессных мероприятий:</t>
  </si>
  <si>
    <t>5.1</t>
  </si>
  <si>
    <t>ИТОГО по мероприятиям направленным  на "Благоустройство территории МО «Город Отрадное»</t>
  </si>
  <si>
    <t>ИТОГО по мероприятиям мероприятиям «Содержание, капитальный ремонт (ремонт) дорог общего пользования и дворовых территорий»</t>
  </si>
  <si>
    <t>ИТОГО по  мероприятиям направленным на "Обеспечение устойчивого функционирования и развития  коммунального хозяйства»</t>
  </si>
  <si>
    <t>ИТОГО по муниципальной программе</t>
  </si>
  <si>
    <t>ВСЕГО по комплексным процессам</t>
  </si>
  <si>
    <t>Проектирование строительства инженерной и транспортной инфраструктуры</t>
  </si>
  <si>
    <t>Проектирование объектов  инженерной и транспортной инфраструктуры на земельных участках "г. Отрадное мкр. Ивановская"</t>
  </si>
  <si>
    <t>Обеспечение деятельности (услуги, работы) муниципальных учреждений</t>
  </si>
  <si>
    <t>ПРИЛОЖЕНИЕ</t>
  </si>
  <si>
    <t>Приобретение оборудования для уличного освещения</t>
  </si>
  <si>
    <t>Создание мест (площадок) накопления твердых коммунальных отходов</t>
  </si>
  <si>
    <t>2025 год</t>
  </si>
  <si>
    <t>3.3</t>
  </si>
  <si>
    <t>Актуализация схемы газоснабжения</t>
  </si>
  <si>
    <t>Актуализация проекта организации дорожного движения</t>
  </si>
  <si>
    <t>Актуализация схемы санитарной очистки города Отрадное</t>
  </si>
  <si>
    <t>2.4</t>
  </si>
  <si>
    <t>2.6</t>
  </si>
  <si>
    <t>Приобретение и доставка новогодних украшений</t>
  </si>
  <si>
    <t>2.7</t>
  </si>
  <si>
    <t>7</t>
  </si>
  <si>
    <t>Актуализация схемы теплоснабжения города Отрадное</t>
  </si>
  <si>
    <t>Энергопотребление КНС                              (ул. Питерская, ул. Балтийская)</t>
  </si>
  <si>
    <t>1.4</t>
  </si>
  <si>
    <t>Техническое обслуживание и текущий ремонт газораспределительной сети "Газоснабжение индивидуальных домов в микрорайонах "Строитель" и "Левый берег реки Тосна" Ленинградской области Кировского района г. Отрадное"</t>
  </si>
  <si>
    <t>Техническое обслуживание и текущий ремонт газораспределительной сети "Строительство газопровода, водопровода, автомобильной дороги и сетей электроснабжения на объекте: «кадастровый квартал 47:16:0201002 зона малоэтажной жилой застройки индивидуальными жилыми домами, месторасположение:  Ленинградской области Кировского района г. Отрадное, между ул. Питерской и ул. Петрушинской и ул. Балтийской"</t>
  </si>
  <si>
    <t xml:space="preserve"> Техническое обслуживание и текущий ремонт газораспределительной сети «Распределительный газопровод              1 очереди строительства по адресу: ЛО, Кировский р-н, г. Отрадное, 13 линия от д. 75/100 от дома 84А по 14 линии»</t>
  </si>
  <si>
    <t>Разработка дизайн проекта</t>
  </si>
  <si>
    <t>1.5</t>
  </si>
  <si>
    <t>Устройство видеонаблюдения на территории МО "Город Отрадное"</t>
  </si>
  <si>
    <t>Разработка топливно-энергетического баланса города Отрадное</t>
  </si>
  <si>
    <t>Поддержка развития общественной инфраструктуры муниципального значения</t>
  </si>
  <si>
    <t>Ремонт дворовых территорий МКД, проездов к дворовым территориям МКД МО «Город Отрадное»</t>
  </si>
  <si>
    <t>МБУ "ЦБО"</t>
  </si>
  <si>
    <t>2026 год</t>
  </si>
  <si>
    <t xml:space="preserve">Обязательное страхование гражданской  ответсвенности  владельца опасного объекта  </t>
  </si>
  <si>
    <t>Разработка программы энергосбережение и повышение энергетической эффективности использования энергетических ресурсов (актуализация)  по уличному освещению в г. Отрадное Кировского района Ленинградской области</t>
  </si>
  <si>
    <t>Благоустройство территории                     ул. Новая, ул. Советская (Больница)</t>
  </si>
  <si>
    <t>Кировский район</t>
  </si>
  <si>
    <t>Ликвидация несанкционированных  свалок в рамках  государственной программы Ленинградской области "Охрана окружающей среды Ленинградской области</t>
  </si>
  <si>
    <t>Капитальный ремонт и ремонт автомобильных дорог общего пользования местного значения, имеющих приоритетный социально значимый характер:</t>
  </si>
  <si>
    <t>2.1</t>
  </si>
  <si>
    <t>Проектирование и строительство объектов инженерной и транспортной инфрастуктуры на земельных участках, предоставленных бесплатно гражданам</t>
  </si>
  <si>
    <t>3. Отраслевой проект "Эффективное обращение с отходами производства и потребления на территории Ленинградской области</t>
  </si>
  <si>
    <t>Мероприятие по созданию  мест (площадок) накопления твердых коммунальных отходов</t>
  </si>
  <si>
    <t>3.1.</t>
  </si>
  <si>
    <t>Мероприятие по ликвидации несанкционированных свалок</t>
  </si>
  <si>
    <t>ИТОГО по отраслевому проекту 3:</t>
  </si>
  <si>
    <t>ИТОГО по отраслевому проекту 2:</t>
  </si>
  <si>
    <t>ИТОГО по отраслевому проекту 1:</t>
  </si>
  <si>
    <t>1.Отраслевой проект "Развитие и приведение в нормативное состояние автомобильных дорог общего пользования":</t>
  </si>
  <si>
    <t>2. Отраслевой проект "Улучшение жилищных условий и обеспечение жильем отдельных категорий граждан"</t>
  </si>
  <si>
    <t>Приобретение коммунальной спецтехники и оборудования в лизинг(сублизинг)</t>
  </si>
  <si>
    <t>Мероприятия, направленные на поддержку развития объектов общественной инфраструктуры, обеспечение устойчивого функционирования объектов социальной сферы, мероприятий по благоустройству территорий городских и сельских поселений Кировского муниципального района Ленинградской области</t>
  </si>
  <si>
    <t>4.2</t>
  </si>
  <si>
    <t>Ремонт участка автомобильной дороги ул. Железнодорожная от улиц Центральная до дома 3</t>
  </si>
  <si>
    <t>Ремонт участка автомобильной дороги Международный проспект от ПК00+11,5 до ПК28+19,3</t>
  </si>
  <si>
    <t>2.1.1</t>
  </si>
  <si>
    <t xml:space="preserve"> Мероприятия по проектированию и строительству  объектов инженерной  и транспортной инфраструктуры на земельных участках, предоставленных бесплатно гражданам</t>
  </si>
  <si>
    <t>Администрация МО "Город Отрадное"</t>
  </si>
  <si>
    <t>1.6</t>
  </si>
  <si>
    <t>Устройство грунтовых дорог и планировка земельного участка, ограниченного подъездной дорогой к СНТ "Союз-Чернобыль, ул. Западной, подъездной дорогой к СНТ "Деревня "Львовские Лужки"</t>
  </si>
  <si>
    <t>2027 год</t>
  </si>
  <si>
    <t>Устройство одностороннего движения по ул. Победы</t>
  </si>
  <si>
    <r>
      <t xml:space="preserve">Ремонт асфальтобетонного покрытия участка автомобильной дороги общего пользования местного значения </t>
    </r>
    <r>
      <rPr>
        <sz val="12"/>
        <rFont val="Times New Roman"/>
        <family val="1"/>
        <charset val="204"/>
      </rPr>
      <t>3й Советский проспект</t>
    </r>
  </si>
  <si>
    <t>Ремонт и модернизация мест (площадок) накопления твердых коммунальных отходов</t>
  </si>
  <si>
    <t>1341,9 об  план</t>
  </si>
  <si>
    <t>конкурс площадь 5000+заявка фкгс на 2026 - 500</t>
  </si>
  <si>
    <t>Благоустройство Екатерининского пруда, 2 этап</t>
  </si>
  <si>
    <t>Реализация областного закона от 16.02.2024 года № 10-оз
"О содействии участию населения в осуществлении местного самоуправления в Ленинградской области"</t>
  </si>
  <si>
    <t>6.1</t>
  </si>
  <si>
    <t>Ремонт асфальтового покрытия ул. Дружбы, г. Отрадное</t>
  </si>
  <si>
    <t>Устройство дорожных знаков и искусственных неровностей на территории города</t>
  </si>
  <si>
    <t>Ремонт и устройство пешеходных дорожек</t>
  </si>
  <si>
    <t>1.7</t>
  </si>
  <si>
    <t>Нанесение дорожной разметки на пешеходных переходах в г.
Отрадное Кировский район Ленинградская область</t>
  </si>
  <si>
    <t xml:space="preserve">Обеспечение безопасности дорожного движения </t>
  </si>
  <si>
    <t>Ремонт асфальтобетонного покрытия автомобильной дороги общего пользования местного значения ул. Вокзальная</t>
  </si>
  <si>
    <t xml:space="preserve">Ремонт асфальтобетонного покрытия автомобильной дороги общего пользования местного значения ул. Заводская </t>
  </si>
  <si>
    <t>Текущий ремонт Набережной р. Нева</t>
  </si>
  <si>
    <t>ким</t>
  </si>
  <si>
    <t>гардашников</t>
  </si>
  <si>
    <t>Проектирование и монтаж системы видеонаблюдения на общественной территории "Яблоневая алеея"</t>
  </si>
  <si>
    <t xml:space="preserve">Приобретение и установка оборудования для детской площадки  г.Отрадное, пересечение пр. Ленсовета и 11-ой линии </t>
  </si>
  <si>
    <t>покраска перил и др.</t>
  </si>
  <si>
    <t>3 школа, ул. Победы до трассы и др</t>
  </si>
  <si>
    <t>будем подавать заявку</t>
  </si>
  <si>
    <t>перенос с 2024</t>
  </si>
  <si>
    <t>зверев</t>
  </si>
  <si>
    <t>закупка светильников, перен опор, реконструкция сетей и др</t>
  </si>
  <si>
    <t>для участия в программе фкгс</t>
  </si>
  <si>
    <t>международный пр</t>
  </si>
  <si>
    <t>камеры по городу</t>
  </si>
  <si>
    <t>10% от 50млн</t>
  </si>
  <si>
    <t>ротонда,скамейки, дорожки, детское и др.</t>
  </si>
  <si>
    <t>лагутин</t>
  </si>
  <si>
    <t>если будем учавствовать в фкгс дворы</t>
  </si>
  <si>
    <t>дорожные ограждения, лежачие и др</t>
  </si>
  <si>
    <t>Благоустройство  общественной территории  около  МБОУ "Лицей г.Отрадное</t>
  </si>
  <si>
    <t>для участие в дорогах</t>
  </si>
  <si>
    <t>ВСЕГО по отраслевым проектам:</t>
  </si>
  <si>
    <t>перенос с 2024, КР 10млн</t>
  </si>
  <si>
    <t>подали заявку 30.10.2024</t>
  </si>
  <si>
    <t>всего</t>
  </si>
  <si>
    <t xml:space="preserve">Ремонт асфальтобетонного покрытия </t>
  </si>
  <si>
    <t>Поддержание в нормативном состоянии инженерных сооружений</t>
  </si>
  <si>
    <t>Приобретение в лизинг коммунальной техники</t>
  </si>
  <si>
    <t>Перечень структурных элементов муниципальной программы «Поддержка и развитие коммунального хозяйства, транспортной инфраструктуры, благоустройства на территории Отрадненского городского поселения Кировского муниципального района Ленинградской области
на 2025–2027 годы»</t>
  </si>
  <si>
    <t>ОБЕСПЕЧЕНИЕ БЕЗОПАСНОСТИ ДОРОЖНОГО ДВИЖЕНИЯ НА АВТОМОБИЛЬНЫХ ДОРОГАХ ОБЩЕГО ПОЛЬЗОВАНИЯ МЕСТНОГО ЗНАЧЕНИЯ:</t>
  </si>
  <si>
    <t>Диспетчеризация (счетчики)</t>
  </si>
  <si>
    <t>РЕМОНТ АВТОМОБИЛЬНЫХ ДОРОГ ОБЩЕГО ПОЛЬЗОВАНИЯ МЕСТНОГО ЗНАЧЕНИЯ</t>
  </si>
  <si>
    <t>2.1.</t>
  </si>
  <si>
    <t>Комплекс процессных мероприятий № 7 «Услуги в области похоронного дела"</t>
  </si>
  <si>
    <t>Предоставление гарантированного перечня услуг по погребению погибших (умерших), при отсутствии супруга, близких родственников, иных родственников либо законного представителя умершего или при невозможности осуществить ими погребение, а также при отсутствии иных лиц, взявших на себя обязанность осуществить погребение</t>
  </si>
  <si>
    <t>Обеспечение  деятельности (услуги, работы) муниципальных учреждений</t>
  </si>
  <si>
    <t>1.8</t>
  </si>
  <si>
    <t>Устройство (монтаж) недостающих  средств организации и регулирования дорожного движения на пешеходных  переходах на улицах  г. Отрадное</t>
  </si>
  <si>
    <t>Проектирование и строительство объектов инженерной и транспортной инфрастуктуры на земельных участках, предоставленных бесплатно гражданам (остатки средств на начало текущего финансового года)</t>
  </si>
  <si>
    <t>Комплекс процессных мероприятий № 8 «Увековечивание памяти  погибщих при защите  Отечества "</t>
  </si>
  <si>
    <t xml:space="preserve"> Работа с воинскими захоронениями, их благоустройство, реставрация и уход за памятниками, стелами, обелисками и другими мемориальными сооружениями;</t>
  </si>
  <si>
    <t>2..8</t>
  </si>
  <si>
    <t>Благоустройство  общественной территории "Яблоневая аллея, 2 этап"</t>
  </si>
  <si>
    <t>3.1</t>
  </si>
  <si>
    <t>Осуществление мероприятий по содержанию мест захоронений и организации  благоустройства территорий мунципальных образований, на которых располагаются места захоронения, направленных на увековечевание памяти погибших при защите Отечества</t>
  </si>
  <si>
    <t>Приобретение уличных светильников (средства из резервного депутатского фонда)</t>
  </si>
  <si>
    <t>Принятие мер по обеспечению безопасности пешеходов на 1-ой линии от Международного проспекта до 1-го Советского  проспекта</t>
  </si>
  <si>
    <t xml:space="preserve">Установка ИДН 900 и дорожных знако, согласно схемы  организации дорожного двтжения на проспекте Ленсовета от 13-ой до 14-ой линии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</si>
</sst>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2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8"/>
      <color theme="1"/>
      <name val="Times New Roman"/>
      <family val="1"/>
      <charset val="204"/>
    </font>
    <font>
      <b/>
      <i/>
      <sz val="16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sz val="8"/>
      <color theme="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0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b/>
      <sz val="12"/>
      <color rgb="FFFF0000"/>
      <name val="Times New Roman"/>
      <family val="1"/>
      <charset val="204"/>
    </font>
    <font>
      <sz val="8"/>
      <color rgb="FF2C2D2E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288">
    <xf numFmtId="0" fontId="0" fillId="0" borderId="0" xfId="0"/>
    <xf numFmtId="0" fontId="1" fillId="0" borderId="0" xfId="0" applyFont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4" fontId="2" fillId="0" borderId="0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6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1" fontId="3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164" fontId="2" fillId="5" borderId="1" xfId="0" applyNumberFormat="1" applyFont="1" applyFill="1" applyBorder="1" applyAlignment="1">
      <alignment horizontal="center" vertical="center" wrapText="1"/>
    </xf>
    <xf numFmtId="0" fontId="2" fillId="7" borderId="0" xfId="0" applyFont="1" applyFill="1" applyBorder="1" applyAlignment="1">
      <alignment horizontal="center" vertical="center"/>
    </xf>
    <xf numFmtId="0" fontId="1" fillId="7" borderId="0" xfId="0" applyFont="1" applyFill="1" applyAlignment="1">
      <alignment horizontal="center" vertical="center"/>
    </xf>
    <xf numFmtId="4" fontId="1" fillId="0" borderId="0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/>
    </xf>
    <xf numFmtId="164" fontId="2" fillId="4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/>
    </xf>
    <xf numFmtId="164" fontId="9" fillId="0" borderId="1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/>
    </xf>
    <xf numFmtId="164" fontId="9" fillId="4" borderId="1" xfId="0" applyNumberFormat="1" applyFont="1" applyFill="1" applyBorder="1" applyAlignment="1">
      <alignment horizontal="center" vertical="center" wrapText="1"/>
    </xf>
    <xf numFmtId="0" fontId="14" fillId="7" borderId="0" xfId="0" applyFont="1" applyFill="1" applyBorder="1" applyAlignment="1">
      <alignment horizontal="center" vertical="center"/>
    </xf>
    <xf numFmtId="164" fontId="2" fillId="6" borderId="1" xfId="0" applyNumberFormat="1" applyFont="1" applyFill="1" applyBorder="1" applyAlignment="1">
      <alignment horizontal="center" vertical="center" wrapText="1"/>
    </xf>
    <xf numFmtId="0" fontId="1" fillId="5" borderId="0" xfId="0" applyFont="1" applyFill="1" applyAlignment="1">
      <alignment horizontal="center" vertical="center"/>
    </xf>
    <xf numFmtId="1" fontId="3" fillId="5" borderId="0" xfId="0" applyNumberFormat="1" applyFont="1" applyFill="1" applyAlignment="1">
      <alignment horizontal="center" vertical="center"/>
    </xf>
    <xf numFmtId="0" fontId="2" fillId="5" borderId="0" xfId="0" applyFont="1" applyFill="1" applyAlignment="1">
      <alignment horizontal="center" vertical="center"/>
    </xf>
    <xf numFmtId="0" fontId="8" fillId="5" borderId="0" xfId="0" applyFont="1" applyFill="1" applyAlignment="1">
      <alignment horizontal="center" vertical="center" wrapText="1"/>
    </xf>
    <xf numFmtId="0" fontId="1" fillId="5" borderId="0" xfId="0" applyFont="1" applyFill="1" applyBorder="1" applyAlignment="1">
      <alignment horizontal="center" vertical="center"/>
    </xf>
    <xf numFmtId="0" fontId="2" fillId="5" borderId="0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 wrapText="1"/>
    </xf>
    <xf numFmtId="0" fontId="15" fillId="5" borderId="0" xfId="0" applyFont="1" applyFill="1" applyBorder="1" applyAlignment="1">
      <alignment horizontal="center" vertical="center"/>
    </xf>
    <xf numFmtId="164" fontId="9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49" fontId="2" fillId="4" borderId="0" xfId="0" applyNumberFormat="1" applyFont="1" applyFill="1" applyBorder="1" applyAlignment="1">
      <alignment vertical="center" wrapText="1"/>
    </xf>
    <xf numFmtId="49" fontId="2" fillId="4" borderId="9" xfId="0" applyNumberFormat="1" applyFont="1" applyFill="1" applyBorder="1" applyAlignment="1">
      <alignment vertical="center" wrapText="1"/>
    </xf>
    <xf numFmtId="49" fontId="2" fillId="0" borderId="11" xfId="0" applyNumberFormat="1" applyFont="1" applyFill="1" applyBorder="1" applyAlignment="1">
      <alignment horizontal="center" vertical="center" wrapText="1"/>
    </xf>
    <xf numFmtId="49" fontId="2" fillId="0" borderId="13" xfId="0" applyNumberFormat="1" applyFont="1" applyFill="1" applyBorder="1" applyAlignment="1">
      <alignment horizontal="center" vertical="center" wrapText="1"/>
    </xf>
    <xf numFmtId="49" fontId="2" fillId="0" borderId="13" xfId="0" applyNumberFormat="1" applyFont="1" applyFill="1" applyBorder="1" applyAlignment="1">
      <alignment vertical="center" wrapText="1"/>
    </xf>
    <xf numFmtId="49" fontId="2" fillId="0" borderId="15" xfId="0" applyNumberFormat="1" applyFont="1" applyFill="1" applyBorder="1" applyAlignment="1">
      <alignment vertical="center" wrapText="1"/>
    </xf>
    <xf numFmtId="49" fontId="2" fillId="0" borderId="10" xfId="0" applyNumberFormat="1" applyFont="1" applyFill="1" applyBorder="1" applyAlignment="1">
      <alignment vertical="center" wrapText="1"/>
    </xf>
    <xf numFmtId="49" fontId="2" fillId="6" borderId="5" xfId="0" applyNumberFormat="1" applyFont="1" applyFill="1" applyBorder="1" applyAlignment="1">
      <alignment vertical="center" wrapText="1"/>
    </xf>
    <xf numFmtId="49" fontId="2" fillId="6" borderId="6" xfId="0" applyNumberFormat="1" applyFont="1" applyFill="1" applyBorder="1" applyAlignment="1">
      <alignment vertical="center" wrapText="1"/>
    </xf>
    <xf numFmtId="49" fontId="2" fillId="6" borderId="7" xfId="0" applyNumberFormat="1" applyFont="1" applyFill="1" applyBorder="1" applyAlignment="1">
      <alignment vertical="center" wrapText="1"/>
    </xf>
    <xf numFmtId="49" fontId="2" fillId="6" borderId="8" xfId="0" applyNumberFormat="1" applyFont="1" applyFill="1" applyBorder="1" applyAlignment="1">
      <alignment vertical="center" wrapText="1"/>
    </xf>
    <xf numFmtId="49" fontId="2" fillId="6" borderId="9" xfId="0" applyNumberFormat="1" applyFont="1" applyFill="1" applyBorder="1" applyAlignment="1">
      <alignment vertical="center" wrapText="1"/>
    </xf>
    <xf numFmtId="49" fontId="2" fillId="6" borderId="10" xfId="0" applyNumberFormat="1" applyFont="1" applyFill="1" applyBorder="1" applyAlignment="1">
      <alignment vertical="center" wrapText="1"/>
    </xf>
    <xf numFmtId="49" fontId="14" fillId="0" borderId="0" xfId="0" applyNumberFormat="1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164" fontId="2" fillId="4" borderId="1" xfId="0" applyNumberFormat="1" applyFont="1" applyFill="1" applyBorder="1" applyAlignment="1">
      <alignment horizontal="center" vertical="center"/>
    </xf>
    <xf numFmtId="49" fontId="17" fillId="5" borderId="0" xfId="0" applyNumberFormat="1" applyFont="1" applyFill="1" applyAlignment="1">
      <alignment horizontal="left" vertical="center" wrapText="1"/>
    </xf>
    <xf numFmtId="49" fontId="17" fillId="0" borderId="0" xfId="0" applyNumberFormat="1" applyFont="1" applyFill="1" applyAlignment="1">
      <alignment horizontal="left" vertical="center" wrapText="1"/>
    </xf>
    <xf numFmtId="0" fontId="17" fillId="0" borderId="0" xfId="0" applyFont="1" applyFill="1" applyAlignment="1">
      <alignment horizontal="left" vertical="center" wrapText="1"/>
    </xf>
    <xf numFmtId="0" fontId="17" fillId="5" borderId="0" xfId="0" applyFont="1" applyFill="1" applyAlignment="1">
      <alignment horizontal="left" vertical="center" wrapText="1"/>
    </xf>
    <xf numFmtId="49" fontId="14" fillId="0" borderId="0" xfId="0" applyNumberFormat="1" applyFont="1" applyFill="1" applyBorder="1" applyAlignment="1">
      <alignment vertical="center" wrapText="1"/>
    </xf>
    <xf numFmtId="49" fontId="17" fillId="5" borderId="0" xfId="0" applyNumberFormat="1" applyFont="1" applyFill="1" applyBorder="1" applyAlignment="1">
      <alignment horizontal="left" vertical="center" wrapText="1"/>
    </xf>
    <xf numFmtId="49" fontId="17" fillId="5" borderId="7" xfId="0" applyNumberFormat="1" applyFont="1" applyFill="1" applyBorder="1" applyAlignment="1">
      <alignment horizontal="left" vertical="top" wrapText="1"/>
    </xf>
    <xf numFmtId="49" fontId="17" fillId="5" borderId="0" xfId="0" applyNumberFormat="1" applyFont="1" applyFill="1" applyBorder="1" applyAlignment="1">
      <alignment horizontal="left" vertical="top" wrapText="1"/>
    </xf>
    <xf numFmtId="49" fontId="17" fillId="0" borderId="0" xfId="0" applyNumberFormat="1" applyFont="1" applyFill="1" applyBorder="1" applyAlignment="1">
      <alignment horizontal="left" vertical="center" wrapText="1"/>
    </xf>
    <xf numFmtId="49" fontId="12" fillId="5" borderId="7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/>
    </xf>
    <xf numFmtId="164" fontId="1" fillId="5" borderId="1" xfId="0" applyNumberFormat="1" applyFont="1" applyFill="1" applyBorder="1" applyAlignment="1">
      <alignment horizontal="center" vertical="center" wrapText="1"/>
    </xf>
    <xf numFmtId="164" fontId="2" fillId="7" borderId="1" xfId="0" applyNumberFormat="1" applyFont="1" applyFill="1" applyBorder="1" applyAlignment="1">
      <alignment horizontal="center" vertical="center" wrapText="1"/>
    </xf>
    <xf numFmtId="0" fontId="8" fillId="5" borderId="0" xfId="0" applyFont="1" applyFill="1" applyAlignment="1">
      <alignment horizontal="center" vertical="center"/>
    </xf>
    <xf numFmtId="49" fontId="1" fillId="5" borderId="1" xfId="0" applyNumberFormat="1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164" fontId="1" fillId="5" borderId="1" xfId="0" applyNumberFormat="1" applyFont="1" applyFill="1" applyBorder="1" applyAlignment="1">
      <alignment horizontal="center" vertical="center"/>
    </xf>
    <xf numFmtId="4" fontId="8" fillId="0" borderId="0" xfId="0" applyNumberFormat="1" applyFont="1" applyFill="1" applyBorder="1" applyAlignment="1">
      <alignment horizontal="center" vertical="center" wrapText="1"/>
    </xf>
    <xf numFmtId="164" fontId="9" fillId="5" borderId="1" xfId="0" applyNumberFormat="1" applyFont="1" applyFill="1" applyBorder="1" applyAlignment="1">
      <alignment horizontal="center" vertical="center" wrapText="1"/>
    </xf>
    <xf numFmtId="0" fontId="2" fillId="5" borderId="0" xfId="0" applyFont="1" applyFill="1" applyAlignment="1">
      <alignment horizontal="left" vertical="center"/>
    </xf>
    <xf numFmtId="0" fontId="2" fillId="5" borderId="0" xfId="0" applyFont="1" applyFill="1" applyBorder="1" applyAlignment="1">
      <alignment horizontal="left" vertical="center"/>
    </xf>
    <xf numFmtId="0" fontId="19" fillId="5" borderId="0" xfId="0" applyFont="1" applyFill="1" applyBorder="1" applyAlignment="1">
      <alignment horizontal="left" vertical="center"/>
    </xf>
    <xf numFmtId="49" fontId="9" fillId="0" borderId="9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vertical="center" wrapText="1"/>
    </xf>
    <xf numFmtId="49" fontId="17" fillId="5" borderId="0" xfId="0" applyNumberFormat="1" applyFont="1" applyFill="1" applyBorder="1" applyAlignment="1">
      <alignment vertical="center" wrapText="1"/>
    </xf>
    <xf numFmtId="0" fontId="2" fillId="5" borderId="0" xfId="0" applyFont="1" applyFill="1" applyBorder="1" applyAlignment="1">
      <alignment vertical="center"/>
    </xf>
    <xf numFmtId="0" fontId="1" fillId="5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Border="1" applyAlignment="1">
      <alignment vertical="center"/>
    </xf>
    <xf numFmtId="164" fontId="2" fillId="5" borderId="1" xfId="0" applyNumberFormat="1" applyFont="1" applyFill="1" applyBorder="1" applyAlignment="1">
      <alignment horizontal="center" vertical="center"/>
    </xf>
    <xf numFmtId="0" fontId="20" fillId="0" borderId="0" xfId="0" applyFont="1" applyAlignment="1">
      <alignment vertical="center" wrapText="1"/>
    </xf>
    <xf numFmtId="0" fontId="2" fillId="5" borderId="0" xfId="0" applyFont="1" applyFill="1" applyAlignment="1">
      <alignment horizontal="left" vertical="center" wrapText="1"/>
    </xf>
    <xf numFmtId="49" fontId="2" fillId="0" borderId="0" xfId="0" applyNumberFormat="1" applyFont="1" applyFill="1" applyAlignment="1">
      <alignment horizontal="center" vertical="center" wrapText="1"/>
    </xf>
    <xf numFmtId="4" fontId="1" fillId="7" borderId="0" xfId="0" applyNumberFormat="1" applyFont="1" applyFill="1" applyBorder="1" applyAlignment="1">
      <alignment horizontal="center" vertical="center" wrapText="1"/>
    </xf>
    <xf numFmtId="4" fontId="2" fillId="6" borderId="0" xfId="0" applyNumberFormat="1" applyFont="1" applyFill="1" applyBorder="1" applyAlignment="1">
      <alignment horizontal="center" vertical="center" wrapText="1"/>
    </xf>
    <xf numFmtId="164" fontId="5" fillId="5" borderId="1" xfId="0" applyNumberFormat="1" applyFont="1" applyFill="1" applyBorder="1" applyAlignment="1">
      <alignment horizontal="center" vertical="center" wrapText="1"/>
    </xf>
    <xf numFmtId="164" fontId="5" fillId="5" borderId="1" xfId="0" applyNumberFormat="1" applyFont="1" applyFill="1" applyBorder="1" applyAlignment="1">
      <alignment horizontal="center" vertical="center"/>
    </xf>
    <xf numFmtId="0" fontId="9" fillId="5" borderId="0" xfId="0" applyFont="1" applyFill="1" applyAlignment="1">
      <alignment horizontal="left" vertical="center" wrapText="1"/>
    </xf>
    <xf numFmtId="0" fontId="2" fillId="5" borderId="0" xfId="0" applyFont="1" applyFill="1" applyAlignment="1">
      <alignment horizontal="center" vertical="center" wrapText="1"/>
    </xf>
    <xf numFmtId="0" fontId="1" fillId="7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49" fontId="1" fillId="5" borderId="0" xfId="0" applyNumberFormat="1" applyFont="1" applyFill="1" applyBorder="1" applyAlignment="1">
      <alignment horizontal="left" vertical="center"/>
    </xf>
    <xf numFmtId="0" fontId="2" fillId="5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/>
    </xf>
    <xf numFmtId="49" fontId="1" fillId="0" borderId="4" xfId="0" applyNumberFormat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 wrapText="1"/>
    </xf>
    <xf numFmtId="49" fontId="2" fillId="6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/>
    </xf>
    <xf numFmtId="49" fontId="5" fillId="5" borderId="2" xfId="0" applyNumberFormat="1" applyFont="1" applyFill="1" applyBorder="1" applyAlignment="1">
      <alignment horizontal="center" vertical="center"/>
    </xf>
    <xf numFmtId="49" fontId="5" fillId="5" borderId="1" xfId="0" applyNumberFormat="1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164" fontId="2" fillId="5" borderId="4" xfId="0" applyNumberFormat="1" applyFont="1" applyFill="1" applyBorder="1" applyAlignment="1">
      <alignment horizontal="center" vertical="center" wrapText="1"/>
    </xf>
    <xf numFmtId="164" fontId="2" fillId="5" borderId="4" xfId="0" applyNumberFormat="1" applyFont="1" applyFill="1" applyBorder="1" applyAlignment="1">
      <alignment horizontal="center" vertical="center"/>
    </xf>
    <xf numFmtId="164" fontId="1" fillId="5" borderId="4" xfId="0" applyNumberFormat="1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8" fillId="5" borderId="0" xfId="0" applyFont="1" applyFill="1" applyAlignment="1">
      <alignment horizontal="left" vertical="center"/>
    </xf>
    <xf numFmtId="0" fontId="1" fillId="5" borderId="0" xfId="0" applyFont="1" applyFill="1" applyBorder="1" applyAlignment="1">
      <alignment horizontal="left" vertical="center"/>
    </xf>
    <xf numFmtId="0" fontId="1" fillId="7" borderId="0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left" vertical="center"/>
    </xf>
    <xf numFmtId="0" fontId="1" fillId="0" borderId="1" xfId="0" applyFont="1" applyFill="1" applyBorder="1" applyAlignment="1">
      <alignment horizontal="center" vertical="center" wrapText="1"/>
    </xf>
    <xf numFmtId="164" fontId="9" fillId="6" borderId="1" xfId="0" applyNumberFormat="1" applyFont="1" applyFill="1" applyBorder="1" applyAlignment="1">
      <alignment horizontal="center" vertical="center" wrapText="1"/>
    </xf>
    <xf numFmtId="49" fontId="5" fillId="5" borderId="2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1" fontId="7" fillId="2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/>
    </xf>
    <xf numFmtId="49" fontId="5" fillId="0" borderId="4" xfId="0" applyNumberFormat="1" applyFont="1" applyFill="1" applyBorder="1" applyAlignment="1">
      <alignment horizontal="center" vertical="center"/>
    </xf>
    <xf numFmtId="49" fontId="5" fillId="5" borderId="2" xfId="0" applyNumberFormat="1" applyFont="1" applyFill="1" applyBorder="1" applyAlignment="1">
      <alignment horizontal="center" vertical="center"/>
    </xf>
    <xf numFmtId="49" fontId="5" fillId="5" borderId="3" xfId="0" applyNumberFormat="1" applyFont="1" applyFill="1" applyBorder="1" applyAlignment="1">
      <alignment horizontal="center" vertical="center"/>
    </xf>
    <xf numFmtId="49" fontId="5" fillId="5" borderId="4" xfId="0" applyNumberFormat="1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49" fontId="9" fillId="8" borderId="9" xfId="0" applyNumberFormat="1" applyFont="1" applyFill="1" applyBorder="1" applyAlignment="1">
      <alignment horizontal="center" vertical="center"/>
    </xf>
    <xf numFmtId="49" fontId="9" fillId="8" borderId="15" xfId="0" applyNumberFormat="1" applyFont="1" applyFill="1" applyBorder="1" applyAlignment="1">
      <alignment horizontal="center" vertical="center"/>
    </xf>
    <xf numFmtId="49" fontId="9" fillId="8" borderId="10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/>
    </xf>
    <xf numFmtId="49" fontId="1" fillId="0" borderId="4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49" fontId="5" fillId="5" borderId="1" xfId="0" applyNumberFormat="1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49" fontId="9" fillId="5" borderId="2" xfId="0" applyNumberFormat="1" applyFont="1" applyFill="1" applyBorder="1" applyAlignment="1">
      <alignment horizontal="center" vertical="center"/>
    </xf>
    <xf numFmtId="49" fontId="9" fillId="5" borderId="3" xfId="0" applyNumberFormat="1" applyFont="1" applyFill="1" applyBorder="1" applyAlignment="1">
      <alignment horizontal="center" vertical="center"/>
    </xf>
    <xf numFmtId="49" fontId="9" fillId="5" borderId="4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1" fontId="7" fillId="2" borderId="9" xfId="0" applyNumberFormat="1" applyFont="1" applyFill="1" applyBorder="1" applyAlignment="1">
      <alignment horizontal="center" vertical="center" wrapText="1"/>
    </xf>
    <xf numFmtId="1" fontId="7" fillId="2" borderId="15" xfId="0" applyNumberFormat="1" applyFont="1" applyFill="1" applyBorder="1" applyAlignment="1">
      <alignment horizontal="center" vertical="center" wrapText="1"/>
    </xf>
    <xf numFmtId="1" fontId="7" fillId="2" borderId="10" xfId="0" applyNumberFormat="1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/>
    </xf>
    <xf numFmtId="49" fontId="9" fillId="0" borderId="3" xfId="0" applyNumberFormat="1" applyFont="1" applyFill="1" applyBorder="1" applyAlignment="1">
      <alignment horizontal="center" vertical="center"/>
    </xf>
    <xf numFmtId="49" fontId="9" fillId="0" borderId="4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1" fontId="7" fillId="2" borderId="11" xfId="0" applyNumberFormat="1" applyFont="1" applyFill="1" applyBorder="1" applyAlignment="1">
      <alignment horizontal="center" vertical="center" wrapText="1"/>
    </xf>
    <xf numFmtId="1" fontId="7" fillId="2" borderId="13" xfId="0" applyNumberFormat="1" applyFont="1" applyFill="1" applyBorder="1" applyAlignment="1">
      <alignment horizontal="center" vertical="center" wrapText="1"/>
    </xf>
    <xf numFmtId="1" fontId="7" fillId="2" borderId="12" xfId="0" applyNumberFormat="1" applyFont="1" applyFill="1" applyBorder="1" applyAlignment="1">
      <alignment horizontal="center" vertical="center" wrapText="1"/>
    </xf>
    <xf numFmtId="49" fontId="2" fillId="6" borderId="1" xfId="0" applyNumberFormat="1" applyFont="1" applyFill="1" applyBorder="1" applyAlignment="1">
      <alignment horizontal="center" vertical="center" wrapText="1"/>
    </xf>
    <xf numFmtId="1" fontId="6" fillId="2" borderId="11" xfId="0" applyNumberFormat="1" applyFont="1" applyFill="1" applyBorder="1" applyAlignment="1">
      <alignment horizontal="center" vertical="center"/>
    </xf>
    <xf numFmtId="1" fontId="6" fillId="2" borderId="13" xfId="0" applyNumberFormat="1" applyFont="1" applyFill="1" applyBorder="1" applyAlignment="1">
      <alignment horizontal="center" vertical="center"/>
    </xf>
    <xf numFmtId="1" fontId="6" fillId="2" borderId="12" xfId="0" applyNumberFormat="1" applyFont="1" applyFill="1" applyBorder="1" applyAlignment="1">
      <alignment horizontal="center" vertical="center"/>
    </xf>
    <xf numFmtId="0" fontId="1" fillId="5" borderId="0" xfId="0" applyFont="1" applyFill="1" applyAlignment="1">
      <alignment horizontal="left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9" fillId="3" borderId="11" xfId="0" applyNumberFormat="1" applyFont="1" applyFill="1" applyBorder="1" applyAlignment="1">
      <alignment horizontal="center" vertical="center"/>
    </xf>
    <xf numFmtId="49" fontId="9" fillId="3" borderId="13" xfId="0" applyNumberFormat="1" applyFont="1" applyFill="1" applyBorder="1" applyAlignment="1">
      <alignment horizontal="center" vertical="center"/>
    </xf>
    <xf numFmtId="49" fontId="9" fillId="3" borderId="12" xfId="0" applyNumberFormat="1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49" fontId="2" fillId="4" borderId="5" xfId="0" applyNumberFormat="1" applyFont="1" applyFill="1" applyBorder="1" applyAlignment="1">
      <alignment horizontal="center" vertical="center" wrapText="1"/>
    </xf>
    <xf numFmtId="49" fontId="2" fillId="4" borderId="6" xfId="0" applyNumberFormat="1" applyFont="1" applyFill="1" applyBorder="1" applyAlignment="1">
      <alignment horizontal="center" vertical="center" wrapText="1"/>
    </xf>
    <xf numFmtId="49" fontId="2" fillId="4" borderId="7" xfId="0" applyNumberFormat="1" applyFont="1" applyFill="1" applyBorder="1" applyAlignment="1">
      <alignment horizontal="center" vertical="center" wrapText="1"/>
    </xf>
    <xf numFmtId="49" fontId="2" fillId="4" borderId="8" xfId="0" applyNumberFormat="1" applyFont="1" applyFill="1" applyBorder="1" applyAlignment="1">
      <alignment horizontal="center" vertical="center" wrapText="1"/>
    </xf>
    <xf numFmtId="49" fontId="2" fillId="4" borderId="9" xfId="0" applyNumberFormat="1" applyFont="1" applyFill="1" applyBorder="1" applyAlignment="1">
      <alignment horizontal="center" vertical="center" wrapText="1"/>
    </xf>
    <xf numFmtId="49" fontId="2" fillId="4" borderId="10" xfId="0" applyNumberFormat="1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1" fillId="5" borderId="0" xfId="0" applyFont="1" applyFill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/>
    </xf>
    <xf numFmtId="49" fontId="9" fillId="7" borderId="1" xfId="0" applyNumberFormat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left" vertical="center" wrapText="1"/>
    </xf>
    <xf numFmtId="0" fontId="2" fillId="4" borderId="6" xfId="0" applyFont="1" applyFill="1" applyBorder="1" applyAlignment="1">
      <alignment horizontal="left" vertical="center" wrapText="1"/>
    </xf>
    <xf numFmtId="0" fontId="2" fillId="4" borderId="7" xfId="0" applyFont="1" applyFill="1" applyBorder="1" applyAlignment="1">
      <alignment horizontal="left" vertical="center" wrapText="1"/>
    </xf>
    <xf numFmtId="0" fontId="2" fillId="4" borderId="8" xfId="0" applyFont="1" applyFill="1" applyBorder="1" applyAlignment="1">
      <alignment horizontal="left" vertical="center" wrapText="1"/>
    </xf>
    <xf numFmtId="0" fontId="2" fillId="4" borderId="9" xfId="0" applyFont="1" applyFill="1" applyBorder="1" applyAlignment="1">
      <alignment horizontal="left" vertical="center" wrapText="1"/>
    </xf>
    <xf numFmtId="0" fontId="2" fillId="4" borderId="10" xfId="0" applyFont="1" applyFill="1" applyBorder="1" applyAlignment="1">
      <alignment horizontal="left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1" fillId="7" borderId="0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3" borderId="11" xfId="0" applyNumberFormat="1" applyFont="1" applyFill="1" applyBorder="1" applyAlignment="1">
      <alignment horizontal="center" vertical="center"/>
    </xf>
    <xf numFmtId="0" fontId="2" fillId="3" borderId="13" xfId="0" applyNumberFormat="1" applyFont="1" applyFill="1" applyBorder="1" applyAlignment="1">
      <alignment horizontal="center" vertical="center"/>
    </xf>
    <xf numFmtId="0" fontId="2" fillId="3" borderId="12" xfId="0" applyNumberFormat="1" applyFont="1" applyFill="1" applyBorder="1" applyAlignment="1">
      <alignment horizontal="center" vertical="center"/>
    </xf>
    <xf numFmtId="49" fontId="1" fillId="5" borderId="7" xfId="0" applyNumberFormat="1" applyFont="1" applyFill="1" applyBorder="1" applyAlignment="1">
      <alignment horizontal="left" vertical="center"/>
    </xf>
    <xf numFmtId="49" fontId="1" fillId="5" borderId="0" xfId="0" applyNumberFormat="1" applyFont="1" applyFill="1" applyBorder="1" applyAlignment="1">
      <alignment horizontal="left" vertical="center"/>
    </xf>
    <xf numFmtId="49" fontId="9" fillId="5" borderId="1" xfId="0" applyNumberFormat="1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0" fontId="9" fillId="4" borderId="1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0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0" fontId="9" fillId="4" borderId="15" xfId="0" applyFont="1" applyFill="1" applyBorder="1" applyAlignment="1">
      <alignment horizontal="center" vertical="center" wrapText="1"/>
    </xf>
    <xf numFmtId="0" fontId="9" fillId="4" borderId="10" xfId="0" applyFont="1" applyFill="1" applyBorder="1" applyAlignment="1">
      <alignment horizontal="center" vertical="center" wrapText="1"/>
    </xf>
    <xf numFmtId="49" fontId="2" fillId="6" borderId="5" xfId="0" applyNumberFormat="1" applyFont="1" applyFill="1" applyBorder="1" applyAlignment="1">
      <alignment horizontal="center" vertical="center" wrapText="1"/>
    </xf>
    <xf numFmtId="49" fontId="2" fillId="6" borderId="6" xfId="0" applyNumberFormat="1" applyFont="1" applyFill="1" applyBorder="1" applyAlignment="1">
      <alignment horizontal="center" vertical="center" wrapText="1"/>
    </xf>
    <xf numFmtId="49" fontId="2" fillId="6" borderId="7" xfId="0" applyNumberFormat="1" applyFont="1" applyFill="1" applyBorder="1" applyAlignment="1">
      <alignment horizontal="center" vertical="center" wrapText="1"/>
    </xf>
    <xf numFmtId="49" fontId="2" fillId="6" borderId="8" xfId="0" applyNumberFormat="1" applyFont="1" applyFill="1" applyBorder="1" applyAlignment="1">
      <alignment horizontal="center" vertical="center" wrapText="1"/>
    </xf>
    <xf numFmtId="49" fontId="2" fillId="6" borderId="9" xfId="0" applyNumberFormat="1" applyFont="1" applyFill="1" applyBorder="1" applyAlignment="1">
      <alignment horizontal="center" vertical="center" wrapText="1"/>
    </xf>
    <xf numFmtId="49" fontId="2" fillId="6" borderId="10" xfId="0" applyNumberFormat="1" applyFont="1" applyFill="1" applyBorder="1" applyAlignment="1">
      <alignment horizontal="center" vertical="center" wrapText="1"/>
    </xf>
    <xf numFmtId="0" fontId="1" fillId="6" borderId="5" xfId="0" applyFont="1" applyFill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 wrapText="1"/>
    </xf>
    <xf numFmtId="0" fontId="1" fillId="6" borderId="7" xfId="0" applyFont="1" applyFill="1" applyBorder="1" applyAlignment="1">
      <alignment horizontal="center" vertical="center" wrapText="1"/>
    </xf>
    <xf numFmtId="0" fontId="1" fillId="6" borderId="8" xfId="0" applyFont="1" applyFill="1" applyBorder="1" applyAlignment="1">
      <alignment horizontal="center" vertical="center" wrapText="1"/>
    </xf>
    <xf numFmtId="0" fontId="1" fillId="6" borderId="9" xfId="0" applyFont="1" applyFill="1" applyBorder="1" applyAlignment="1">
      <alignment horizontal="center" vertical="center" wrapText="1"/>
    </xf>
    <xf numFmtId="0" fontId="1" fillId="6" borderId="10" xfId="0" applyFont="1" applyFill="1" applyBorder="1" applyAlignment="1">
      <alignment horizontal="center" vertical="center" wrapText="1"/>
    </xf>
    <xf numFmtId="0" fontId="1" fillId="5" borderId="0" xfId="0" applyFont="1" applyFill="1" applyBorder="1" applyAlignment="1">
      <alignment horizontal="left" vertical="center"/>
    </xf>
    <xf numFmtId="0" fontId="21" fillId="0" borderId="2" xfId="0" applyFont="1" applyFill="1" applyBorder="1" applyAlignment="1">
      <alignment horizontal="center" vertical="center" wrapText="1"/>
    </xf>
    <xf numFmtId="0" fontId="21" fillId="0" borderId="3" xfId="0" applyFont="1" applyFill="1" applyBorder="1" applyAlignment="1">
      <alignment horizontal="center" vertical="center" wrapText="1"/>
    </xf>
    <xf numFmtId="0" fontId="21" fillId="0" borderId="4" xfId="0" applyFont="1" applyFill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Z268"/>
  <sheetViews>
    <sheetView tabSelected="1" view="pageBreakPreview" topLeftCell="A130" zoomScale="80" zoomScaleNormal="80" zoomScaleSheetLayoutView="80" workbookViewId="0">
      <selection activeCell="K188" sqref="K188"/>
    </sheetView>
  </sheetViews>
  <sheetFormatPr defaultColWidth="9.140625" defaultRowHeight="15.75" x14ac:dyDescent="0.25"/>
  <cols>
    <col min="1" max="1" width="7.85546875" style="24" customWidth="1"/>
    <col min="2" max="2" width="36.28515625" style="122" customWidth="1"/>
    <col min="3" max="3" width="14.85546875" style="17" customWidth="1"/>
    <col min="4" max="4" width="16.85546875" style="129" customWidth="1"/>
    <col min="5" max="5" width="14.42578125" style="8" customWidth="1"/>
    <col min="6" max="6" width="13.140625" style="8" customWidth="1"/>
    <col min="7" max="7" width="14.5703125" style="8" customWidth="1"/>
    <col min="8" max="8" width="17.85546875" style="122" customWidth="1"/>
    <col min="9" max="9" width="21.28515625" style="17" customWidth="1"/>
    <col min="10" max="10" width="0.28515625" style="69" customWidth="1"/>
    <col min="11" max="11" width="45" style="39" customWidth="1"/>
    <col min="12" max="12" width="25.28515625" style="39" customWidth="1"/>
    <col min="13" max="13" width="13.7109375" style="20" customWidth="1"/>
    <col min="14" max="52" width="9.140625" style="20"/>
    <col min="53" max="16384" width="9.140625" style="1"/>
  </cols>
  <sheetData>
    <row r="1" spans="1:52" x14ac:dyDescent="0.25">
      <c r="A1" s="145"/>
      <c r="B1" s="145"/>
      <c r="C1" s="10"/>
      <c r="D1" s="11"/>
      <c r="E1" s="28"/>
      <c r="F1" s="28"/>
      <c r="G1" s="28"/>
      <c r="H1" s="9"/>
      <c r="I1" s="10" t="s">
        <v>72</v>
      </c>
    </row>
    <row r="2" spans="1:52" ht="50.25" customHeight="1" x14ac:dyDescent="0.25">
      <c r="A2" s="146" t="s">
        <v>171</v>
      </c>
      <c r="B2" s="146"/>
      <c r="C2" s="146"/>
      <c r="D2" s="146"/>
      <c r="E2" s="146"/>
      <c r="F2" s="146"/>
      <c r="G2" s="146"/>
      <c r="H2" s="146"/>
      <c r="I2" s="146"/>
    </row>
    <row r="3" spans="1:52" ht="30" customHeight="1" x14ac:dyDescent="0.25">
      <c r="A3" s="147" t="s">
        <v>8</v>
      </c>
      <c r="B3" s="148" t="s">
        <v>38</v>
      </c>
      <c r="C3" s="148" t="s">
        <v>9</v>
      </c>
      <c r="D3" s="149" t="s">
        <v>10</v>
      </c>
      <c r="E3" s="149"/>
      <c r="F3" s="149"/>
      <c r="G3" s="149"/>
      <c r="H3" s="148" t="s">
        <v>12</v>
      </c>
      <c r="I3" s="148" t="s">
        <v>13</v>
      </c>
    </row>
    <row r="4" spans="1:52" ht="40.5" customHeight="1" x14ac:dyDescent="0.25">
      <c r="A4" s="147"/>
      <c r="B4" s="148"/>
      <c r="C4" s="148"/>
      <c r="D4" s="129" t="s">
        <v>11</v>
      </c>
      <c r="E4" s="129" t="s">
        <v>75</v>
      </c>
      <c r="F4" s="129" t="s">
        <v>98</v>
      </c>
      <c r="G4" s="129" t="s">
        <v>126</v>
      </c>
      <c r="H4" s="148"/>
      <c r="I4" s="148"/>
    </row>
    <row r="5" spans="1:52" s="2" customFormat="1" ht="12" x14ac:dyDescent="0.25">
      <c r="A5" s="13">
        <v>1</v>
      </c>
      <c r="B5" s="6">
        <v>2</v>
      </c>
      <c r="C5" s="6">
        <v>3</v>
      </c>
      <c r="D5" s="7">
        <v>4</v>
      </c>
      <c r="E5" s="5">
        <v>5</v>
      </c>
      <c r="F5" s="5">
        <v>6</v>
      </c>
      <c r="G5" s="5">
        <v>7</v>
      </c>
      <c r="H5" s="5">
        <v>8</v>
      </c>
      <c r="I5" s="6">
        <v>9</v>
      </c>
      <c r="J5" s="69"/>
      <c r="K5" s="40"/>
      <c r="L5" s="40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</row>
    <row r="6" spans="1:52" s="18" customFormat="1" ht="27.75" customHeight="1" x14ac:dyDescent="0.25">
      <c r="A6" s="150" t="s">
        <v>114</v>
      </c>
      <c r="B6" s="150"/>
      <c r="C6" s="150"/>
      <c r="D6" s="150"/>
      <c r="E6" s="150"/>
      <c r="F6" s="150"/>
      <c r="G6" s="150"/>
      <c r="H6" s="150"/>
      <c r="I6" s="150"/>
      <c r="J6" s="69"/>
      <c r="K6" s="41"/>
      <c r="L6" s="41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</row>
    <row r="7" spans="1:52" s="3" customFormat="1" ht="27.75" customHeight="1" x14ac:dyDescent="0.25">
      <c r="A7" s="151" t="s">
        <v>104</v>
      </c>
      <c r="B7" s="151"/>
      <c r="C7" s="151"/>
      <c r="D7" s="151"/>
      <c r="E7" s="151"/>
      <c r="F7" s="151"/>
      <c r="G7" s="151"/>
      <c r="H7" s="151"/>
      <c r="I7" s="151"/>
      <c r="J7" s="69"/>
      <c r="K7" s="41"/>
      <c r="L7" s="41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/>
      <c r="AZ7" s="22"/>
    </row>
    <row r="8" spans="1:52" s="22" customFormat="1" ht="37.5" customHeight="1" x14ac:dyDescent="0.25">
      <c r="A8" s="152" t="s">
        <v>42</v>
      </c>
      <c r="B8" s="153" t="s">
        <v>128</v>
      </c>
      <c r="C8" s="122" t="s">
        <v>14</v>
      </c>
      <c r="D8" s="12">
        <f>SUM(E8:G8)</f>
        <v>0</v>
      </c>
      <c r="E8" s="31">
        <v>0</v>
      </c>
      <c r="F8" s="31">
        <v>0</v>
      </c>
      <c r="G8" s="31">
        <v>0</v>
      </c>
      <c r="H8" s="154" t="s">
        <v>16</v>
      </c>
      <c r="I8" s="154" t="s">
        <v>26</v>
      </c>
      <c r="J8" s="70"/>
      <c r="K8" s="65"/>
      <c r="L8" s="66"/>
    </row>
    <row r="9" spans="1:52" s="22" customFormat="1" ht="29.25" customHeight="1" x14ac:dyDescent="0.25">
      <c r="A9" s="152"/>
      <c r="B9" s="153"/>
      <c r="C9" s="122" t="s">
        <v>15</v>
      </c>
      <c r="D9" s="12">
        <f>SUM(E9:G9)</f>
        <v>0</v>
      </c>
      <c r="E9" s="31">
        <v>0</v>
      </c>
      <c r="F9" s="31">
        <v>0</v>
      </c>
      <c r="G9" s="31">
        <v>0</v>
      </c>
      <c r="H9" s="155"/>
      <c r="I9" s="155"/>
      <c r="J9" s="70" t="s">
        <v>150</v>
      </c>
      <c r="K9" s="65"/>
      <c r="L9" s="66"/>
    </row>
    <row r="10" spans="1:52" s="22" customFormat="1" ht="21.75" customHeight="1" x14ac:dyDescent="0.25">
      <c r="A10" s="152"/>
      <c r="B10" s="153"/>
      <c r="C10" s="122" t="s">
        <v>11</v>
      </c>
      <c r="D10" s="12">
        <f>SUM(E10:G10)</f>
        <v>0</v>
      </c>
      <c r="E10" s="31">
        <v>0</v>
      </c>
      <c r="F10" s="31">
        <f>F8+F9</f>
        <v>0</v>
      </c>
      <c r="G10" s="31">
        <f>SUM(G8:G9)</f>
        <v>0</v>
      </c>
      <c r="H10" s="155"/>
      <c r="I10" s="155"/>
      <c r="J10" s="70"/>
      <c r="K10" s="65"/>
      <c r="L10" s="66"/>
    </row>
    <row r="11" spans="1:52" s="22" customFormat="1" ht="31.5" x14ac:dyDescent="0.25">
      <c r="A11" s="152" t="s">
        <v>43</v>
      </c>
      <c r="B11" s="153" t="s">
        <v>141</v>
      </c>
      <c r="C11" s="122" t="s">
        <v>14</v>
      </c>
      <c r="D11" s="12">
        <f>E11+F11+G11</f>
        <v>0</v>
      </c>
      <c r="E11" s="31">
        <v>0</v>
      </c>
      <c r="F11" s="31">
        <v>0</v>
      </c>
      <c r="G11" s="31">
        <v>0</v>
      </c>
      <c r="H11" s="155"/>
      <c r="I11" s="155"/>
      <c r="J11" s="70"/>
      <c r="K11" s="66"/>
      <c r="L11" s="66"/>
    </row>
    <row r="12" spans="1:52" s="22" customFormat="1" ht="39.75" customHeight="1" x14ac:dyDescent="0.25">
      <c r="A12" s="152"/>
      <c r="B12" s="153"/>
      <c r="C12" s="122" t="s">
        <v>15</v>
      </c>
      <c r="D12" s="12">
        <f>E12+F12+G12</f>
        <v>0</v>
      </c>
      <c r="E12" s="31">
        <v>0</v>
      </c>
      <c r="F12" s="31">
        <v>0</v>
      </c>
      <c r="G12" s="31">
        <v>0</v>
      </c>
      <c r="H12" s="155"/>
      <c r="I12" s="155"/>
      <c r="J12" s="70" t="s">
        <v>150</v>
      </c>
      <c r="K12" s="66"/>
      <c r="L12" s="66"/>
    </row>
    <row r="13" spans="1:52" s="22" customFormat="1" ht="25.5" customHeight="1" x14ac:dyDescent="0.25">
      <c r="A13" s="152"/>
      <c r="B13" s="153"/>
      <c r="C13" s="122" t="s">
        <v>11</v>
      </c>
      <c r="D13" s="12">
        <f>D11+D12</f>
        <v>0</v>
      </c>
      <c r="E13" s="31">
        <v>0</v>
      </c>
      <c r="F13" s="31">
        <v>0</v>
      </c>
      <c r="G13" s="31">
        <f>G11+G12</f>
        <v>0</v>
      </c>
      <c r="H13" s="155"/>
      <c r="I13" s="155"/>
      <c r="J13" s="70"/>
      <c r="K13" s="66"/>
      <c r="L13" s="66"/>
    </row>
    <row r="14" spans="1:52" s="22" customFormat="1" ht="31.5" x14ac:dyDescent="0.25">
      <c r="A14" s="152" t="s">
        <v>44</v>
      </c>
      <c r="B14" s="153" t="s">
        <v>142</v>
      </c>
      <c r="C14" s="122" t="s">
        <v>14</v>
      </c>
      <c r="D14" s="12">
        <f>E14+F14+G14</f>
        <v>0</v>
      </c>
      <c r="E14" s="31">
        <v>0</v>
      </c>
      <c r="F14" s="31">
        <v>0</v>
      </c>
      <c r="G14" s="31">
        <v>0</v>
      </c>
      <c r="H14" s="155"/>
      <c r="I14" s="155"/>
      <c r="J14" s="70"/>
      <c r="K14" s="66"/>
      <c r="L14" s="66"/>
    </row>
    <row r="15" spans="1:52" s="22" customFormat="1" ht="32.25" customHeight="1" x14ac:dyDescent="0.25">
      <c r="A15" s="152"/>
      <c r="B15" s="153"/>
      <c r="C15" s="122" t="s">
        <v>15</v>
      </c>
      <c r="D15" s="12">
        <f>E15+F15+G15</f>
        <v>0</v>
      </c>
      <c r="E15" s="31">
        <v>0</v>
      </c>
      <c r="F15" s="31">
        <v>0</v>
      </c>
      <c r="G15" s="31">
        <v>0</v>
      </c>
      <c r="H15" s="155"/>
      <c r="I15" s="155"/>
      <c r="J15" s="70" t="s">
        <v>150</v>
      </c>
      <c r="K15" s="66"/>
      <c r="L15" s="66"/>
    </row>
    <row r="16" spans="1:52" s="22" customFormat="1" x14ac:dyDescent="0.25">
      <c r="A16" s="152"/>
      <c r="B16" s="153"/>
      <c r="C16" s="122" t="s">
        <v>11</v>
      </c>
      <c r="D16" s="12">
        <f>D14+D15</f>
        <v>0</v>
      </c>
      <c r="E16" s="31">
        <v>0</v>
      </c>
      <c r="F16" s="31">
        <f>F14+F15</f>
        <v>0</v>
      </c>
      <c r="G16" s="31">
        <f>G14+G15</f>
        <v>0</v>
      </c>
      <c r="H16" s="155"/>
      <c r="I16" s="155"/>
      <c r="J16" s="71"/>
      <c r="K16" s="66"/>
      <c r="L16" s="66"/>
    </row>
    <row r="17" spans="1:52" s="22" customFormat="1" ht="31.5" x14ac:dyDescent="0.25">
      <c r="A17" s="156" t="s">
        <v>87</v>
      </c>
      <c r="B17" s="153" t="s">
        <v>119</v>
      </c>
      <c r="C17" s="122" t="s">
        <v>14</v>
      </c>
      <c r="D17" s="12">
        <f>E17+F17+G17</f>
        <v>2338.6999999999998</v>
      </c>
      <c r="E17" s="31">
        <v>0</v>
      </c>
      <c r="F17" s="31">
        <f>2314.14+24.56</f>
        <v>2338.6999999999998</v>
      </c>
      <c r="G17" s="31">
        <v>0</v>
      </c>
      <c r="H17" s="155"/>
      <c r="I17" s="155"/>
      <c r="J17" s="70"/>
      <c r="K17" s="65"/>
      <c r="L17" s="66"/>
    </row>
    <row r="18" spans="1:52" s="22" customFormat="1" ht="31.5" x14ac:dyDescent="0.25">
      <c r="A18" s="157"/>
      <c r="B18" s="153"/>
      <c r="C18" s="122" t="s">
        <v>15</v>
      </c>
      <c r="D18" s="12">
        <f t="shared" ref="D18:D22" si="0">E18+F18+G18</f>
        <v>23398.578430000001</v>
      </c>
      <c r="E18" s="31">
        <v>0</v>
      </c>
      <c r="F18" s="31">
        <v>23398.578430000001</v>
      </c>
      <c r="G18" s="31">
        <v>0</v>
      </c>
      <c r="H18" s="155"/>
      <c r="I18" s="155"/>
      <c r="J18" s="70"/>
      <c r="K18" s="66"/>
      <c r="L18" s="66"/>
    </row>
    <row r="19" spans="1:52" s="22" customFormat="1" x14ac:dyDescent="0.25">
      <c r="A19" s="158"/>
      <c r="B19" s="153"/>
      <c r="C19" s="122" t="s">
        <v>11</v>
      </c>
      <c r="D19" s="12">
        <f t="shared" si="0"/>
        <v>25737.278430000002</v>
      </c>
      <c r="E19" s="31">
        <f>E17+E18</f>
        <v>0</v>
      </c>
      <c r="F19" s="31">
        <f>F17+F18</f>
        <v>25737.278430000002</v>
      </c>
      <c r="G19" s="31">
        <v>0</v>
      </c>
      <c r="H19" s="155"/>
      <c r="I19" s="155"/>
      <c r="J19" s="70"/>
      <c r="K19" s="66"/>
      <c r="L19" s="66"/>
    </row>
    <row r="20" spans="1:52" s="22" customFormat="1" ht="31.5" x14ac:dyDescent="0.25">
      <c r="A20" s="159" t="s">
        <v>92</v>
      </c>
      <c r="B20" s="162" t="s">
        <v>120</v>
      </c>
      <c r="C20" s="127" t="s">
        <v>14</v>
      </c>
      <c r="D20" s="25">
        <f t="shared" si="0"/>
        <v>3034.0430799999999</v>
      </c>
      <c r="E20" s="80">
        <v>3034</v>
      </c>
      <c r="F20" s="80">
        <f>3410.02022+36.22286-3446.2</f>
        <v>4.3079999999918073E-2</v>
      </c>
      <c r="G20" s="80">
        <v>0</v>
      </c>
      <c r="H20" s="155"/>
      <c r="I20" s="155"/>
      <c r="J20" s="70"/>
      <c r="K20" s="101"/>
      <c r="L20" s="66"/>
    </row>
    <row r="21" spans="1:52" s="22" customFormat="1" ht="31.5" x14ac:dyDescent="0.25">
      <c r="A21" s="160"/>
      <c r="B21" s="162"/>
      <c r="C21" s="127" t="s">
        <v>15</v>
      </c>
      <c r="D21" s="25">
        <f t="shared" si="0"/>
        <v>34891.300000000003</v>
      </c>
      <c r="E21" s="80">
        <v>34891.300000000003</v>
      </c>
      <c r="F21" s="80">
        <f>34479.0933-34479.0933</f>
        <v>0</v>
      </c>
      <c r="G21" s="80">
        <v>0</v>
      </c>
      <c r="H21" s="155"/>
      <c r="I21" s="155"/>
      <c r="J21" s="70"/>
      <c r="K21" s="65"/>
      <c r="L21" s="66"/>
    </row>
    <row r="22" spans="1:52" s="22" customFormat="1" x14ac:dyDescent="0.25">
      <c r="A22" s="161"/>
      <c r="B22" s="162"/>
      <c r="C22" s="127" t="s">
        <v>11</v>
      </c>
      <c r="D22" s="25">
        <f t="shared" si="0"/>
        <v>37925.343080000006</v>
      </c>
      <c r="E22" s="80">
        <f>E20+E21</f>
        <v>37925.300000000003</v>
      </c>
      <c r="F22" s="80">
        <f>F20+F21</f>
        <v>4.3079999999918073E-2</v>
      </c>
      <c r="G22" s="80">
        <v>0</v>
      </c>
      <c r="H22" s="155"/>
      <c r="I22" s="155"/>
      <c r="J22" s="70"/>
      <c r="K22" s="65"/>
      <c r="L22" s="66"/>
    </row>
    <row r="23" spans="1:52" s="22" customFormat="1" ht="21" customHeight="1" x14ac:dyDescent="0.25">
      <c r="A23" s="163" t="s">
        <v>174</v>
      </c>
      <c r="B23" s="164"/>
      <c r="C23" s="164"/>
      <c r="D23" s="164"/>
      <c r="E23" s="164"/>
      <c r="F23" s="164"/>
      <c r="G23" s="164"/>
      <c r="H23" s="164"/>
      <c r="I23" s="165"/>
      <c r="J23" s="70"/>
      <c r="K23" s="65"/>
      <c r="L23" s="66"/>
    </row>
    <row r="24" spans="1:52" s="22" customFormat="1" ht="31.5" x14ac:dyDescent="0.25">
      <c r="A24" s="166" t="s">
        <v>124</v>
      </c>
      <c r="B24" s="154" t="s">
        <v>168</v>
      </c>
      <c r="C24" s="122" t="s">
        <v>14</v>
      </c>
      <c r="D24" s="12">
        <f>E24+F24+G24</f>
        <v>808.8</v>
      </c>
      <c r="E24" s="31">
        <v>0</v>
      </c>
      <c r="F24" s="31">
        <v>0</v>
      </c>
      <c r="G24" s="31">
        <f>1000-191.2</f>
        <v>808.8</v>
      </c>
      <c r="H24" s="154" t="s">
        <v>123</v>
      </c>
      <c r="I24" s="154" t="s">
        <v>169</v>
      </c>
      <c r="J24" s="70"/>
      <c r="K24" s="79"/>
      <c r="L24" s="66"/>
    </row>
    <row r="25" spans="1:52" s="22" customFormat="1" ht="31.5" x14ac:dyDescent="0.25">
      <c r="A25" s="167"/>
      <c r="B25" s="155"/>
      <c r="C25" s="122" t="s">
        <v>15</v>
      </c>
      <c r="D25" s="12">
        <f>E25+F25+G25</f>
        <v>7279.5</v>
      </c>
      <c r="E25" s="31">
        <v>0</v>
      </c>
      <c r="F25" s="31">
        <v>0</v>
      </c>
      <c r="G25" s="31">
        <v>7279.5</v>
      </c>
      <c r="H25" s="155"/>
      <c r="I25" s="155"/>
      <c r="J25" s="70"/>
      <c r="K25" s="65"/>
      <c r="L25" s="66"/>
    </row>
    <row r="26" spans="1:52" s="22" customFormat="1" x14ac:dyDescent="0.25">
      <c r="A26" s="168"/>
      <c r="B26" s="169"/>
      <c r="C26" s="122" t="s">
        <v>11</v>
      </c>
      <c r="D26" s="12">
        <f>E26+F26+G26</f>
        <v>8088.3</v>
      </c>
      <c r="E26" s="31">
        <v>0</v>
      </c>
      <c r="F26" s="31">
        <v>0</v>
      </c>
      <c r="G26" s="31">
        <f>G24+G25</f>
        <v>8088.3</v>
      </c>
      <c r="H26" s="169"/>
      <c r="I26" s="169"/>
      <c r="J26" s="70"/>
      <c r="K26" s="65"/>
      <c r="L26" s="66"/>
    </row>
    <row r="27" spans="1:52" s="3" customFormat="1" ht="34.5" customHeight="1" x14ac:dyDescent="0.25">
      <c r="A27" s="151" t="s">
        <v>172</v>
      </c>
      <c r="B27" s="151"/>
      <c r="C27" s="151"/>
      <c r="D27" s="151"/>
      <c r="E27" s="151"/>
      <c r="F27" s="151"/>
      <c r="G27" s="151"/>
      <c r="H27" s="151"/>
      <c r="I27" s="151"/>
      <c r="J27" s="69"/>
      <c r="K27" s="41"/>
      <c r="L27" s="41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</row>
    <row r="28" spans="1:52" s="3" customFormat="1" ht="31.5" customHeight="1" x14ac:dyDescent="0.25">
      <c r="A28" s="170" t="s">
        <v>138</v>
      </c>
      <c r="B28" s="153" t="s">
        <v>139</v>
      </c>
      <c r="C28" s="122" t="s">
        <v>14</v>
      </c>
      <c r="D28" s="34">
        <f>E28+F28++G28</f>
        <v>187.1</v>
      </c>
      <c r="E28" s="31">
        <v>0</v>
      </c>
      <c r="F28" s="80">
        <v>187.1</v>
      </c>
      <c r="G28" s="34">
        <v>0</v>
      </c>
      <c r="H28" s="154" t="s">
        <v>16</v>
      </c>
      <c r="I28" s="154" t="s">
        <v>140</v>
      </c>
      <c r="J28" s="69"/>
      <c r="K28" s="41"/>
      <c r="L28" s="41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  <c r="AO28" s="22"/>
      <c r="AP28" s="22"/>
      <c r="AQ28" s="22"/>
      <c r="AR28" s="22"/>
      <c r="AS28" s="22"/>
      <c r="AT28" s="22"/>
      <c r="AU28" s="22"/>
      <c r="AV28" s="22"/>
      <c r="AW28" s="22"/>
      <c r="AX28" s="22"/>
      <c r="AY28" s="22"/>
      <c r="AZ28" s="22"/>
    </row>
    <row r="29" spans="1:52" s="3" customFormat="1" ht="39.75" customHeight="1" x14ac:dyDescent="0.25">
      <c r="A29" s="170"/>
      <c r="B29" s="153"/>
      <c r="C29" s="122" t="s">
        <v>15</v>
      </c>
      <c r="D29" s="34">
        <f>E29+F29+G29</f>
        <v>1891</v>
      </c>
      <c r="E29" s="34">
        <f>1891.1-1891.1</f>
        <v>0</v>
      </c>
      <c r="F29" s="31">
        <f>0+1891</f>
        <v>1891</v>
      </c>
      <c r="G29" s="34">
        <v>0</v>
      </c>
      <c r="H29" s="155"/>
      <c r="I29" s="155"/>
      <c r="J29" s="69" t="s">
        <v>166</v>
      </c>
      <c r="K29" s="41"/>
      <c r="L29" s="41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  <c r="AO29" s="22"/>
      <c r="AP29" s="22"/>
      <c r="AQ29" s="22"/>
      <c r="AR29" s="22"/>
      <c r="AS29" s="22"/>
      <c r="AT29" s="22"/>
      <c r="AU29" s="22"/>
      <c r="AV29" s="22"/>
      <c r="AW29" s="22"/>
      <c r="AX29" s="22"/>
      <c r="AY29" s="22"/>
      <c r="AZ29" s="22"/>
    </row>
    <row r="30" spans="1:52" s="3" customFormat="1" x14ac:dyDescent="0.25">
      <c r="A30" s="170"/>
      <c r="B30" s="153"/>
      <c r="C30" s="122" t="s">
        <v>11</v>
      </c>
      <c r="D30" s="34">
        <f>D28+D29</f>
        <v>2078.1</v>
      </c>
      <c r="E30" s="31">
        <f>E28+E29</f>
        <v>0</v>
      </c>
      <c r="F30" s="34">
        <f>F28+F29</f>
        <v>2078.1</v>
      </c>
      <c r="G30" s="34">
        <v>0</v>
      </c>
      <c r="H30" s="155"/>
      <c r="I30" s="155"/>
      <c r="J30" s="69"/>
      <c r="K30" s="41"/>
      <c r="L30" s="41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  <c r="AO30" s="22"/>
      <c r="AP30" s="22"/>
      <c r="AQ30" s="22"/>
      <c r="AR30" s="22"/>
      <c r="AS30" s="22"/>
      <c r="AT30" s="22"/>
      <c r="AU30" s="22"/>
      <c r="AV30" s="22"/>
      <c r="AW30" s="22"/>
      <c r="AX30" s="22"/>
      <c r="AY30" s="22"/>
      <c r="AZ30" s="22"/>
    </row>
    <row r="31" spans="1:52" s="3" customFormat="1" ht="31.5" x14ac:dyDescent="0.25">
      <c r="A31" s="159" t="s">
        <v>179</v>
      </c>
      <c r="B31" s="171" t="s">
        <v>180</v>
      </c>
      <c r="C31" s="127" t="s">
        <v>14</v>
      </c>
      <c r="D31" s="104">
        <f t="shared" ref="D31:D36" si="1">E31+F31+G31</f>
        <v>474.11898000000002</v>
      </c>
      <c r="E31" s="80">
        <v>0</v>
      </c>
      <c r="F31" s="104">
        <v>474.11898000000002</v>
      </c>
      <c r="G31" s="104">
        <v>0</v>
      </c>
      <c r="H31" s="155"/>
      <c r="I31" s="155"/>
      <c r="J31" s="69"/>
      <c r="K31" s="41"/>
      <c r="L31" s="41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  <c r="AO31" s="22"/>
      <c r="AP31" s="22"/>
      <c r="AQ31" s="22"/>
      <c r="AR31" s="22"/>
      <c r="AS31" s="22"/>
      <c r="AT31" s="22"/>
      <c r="AU31" s="22"/>
      <c r="AV31" s="22"/>
      <c r="AW31" s="22"/>
      <c r="AX31" s="22"/>
      <c r="AY31" s="22"/>
      <c r="AZ31" s="22"/>
    </row>
    <row r="32" spans="1:52" s="3" customFormat="1" ht="31.5" x14ac:dyDescent="0.25">
      <c r="A32" s="160"/>
      <c r="B32" s="172"/>
      <c r="C32" s="127" t="s">
        <v>15</v>
      </c>
      <c r="D32" s="104">
        <f t="shared" si="1"/>
        <v>4793.8999999999996</v>
      </c>
      <c r="E32" s="80">
        <v>0</v>
      </c>
      <c r="F32" s="104">
        <v>4793.8999999999996</v>
      </c>
      <c r="G32" s="104">
        <v>0</v>
      </c>
      <c r="H32" s="155"/>
      <c r="I32" s="155"/>
      <c r="J32" s="69"/>
      <c r="K32" s="41"/>
      <c r="L32" s="41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22"/>
      <c r="AO32" s="22"/>
      <c r="AP32" s="22"/>
      <c r="AQ32" s="22"/>
      <c r="AR32" s="22"/>
      <c r="AS32" s="22"/>
      <c r="AT32" s="22"/>
      <c r="AU32" s="22"/>
      <c r="AV32" s="22"/>
      <c r="AW32" s="22"/>
      <c r="AX32" s="22"/>
      <c r="AY32" s="22"/>
      <c r="AZ32" s="22"/>
    </row>
    <row r="33" spans="1:52" s="3" customFormat="1" x14ac:dyDescent="0.25">
      <c r="A33" s="161"/>
      <c r="B33" s="173"/>
      <c r="C33" s="127" t="s">
        <v>11</v>
      </c>
      <c r="D33" s="104">
        <f t="shared" si="1"/>
        <v>5268.0189799999998</v>
      </c>
      <c r="E33" s="80">
        <v>0</v>
      </c>
      <c r="F33" s="104">
        <f>F31+F32</f>
        <v>5268.0189799999998</v>
      </c>
      <c r="G33" s="104">
        <v>0</v>
      </c>
      <c r="H33" s="155"/>
      <c r="I33" s="155"/>
      <c r="J33" s="69"/>
      <c r="K33" s="41"/>
      <c r="L33" s="41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22"/>
      <c r="AQ33" s="22"/>
      <c r="AR33" s="22"/>
      <c r="AS33" s="22"/>
      <c r="AT33" s="22"/>
      <c r="AU33" s="22"/>
      <c r="AV33" s="22"/>
      <c r="AW33" s="22"/>
      <c r="AX33" s="22"/>
      <c r="AY33" s="22"/>
      <c r="AZ33" s="22"/>
    </row>
    <row r="34" spans="1:52" s="3" customFormat="1" ht="27" customHeight="1" x14ac:dyDescent="0.25">
      <c r="A34" s="174"/>
      <c r="B34" s="177" t="s">
        <v>113</v>
      </c>
      <c r="C34" s="109" t="s">
        <v>14</v>
      </c>
      <c r="D34" s="33">
        <f t="shared" si="1"/>
        <v>6842.76206</v>
      </c>
      <c r="E34" s="33">
        <f>E8+E14+E11+E17+E28+E20</f>
        <v>3034</v>
      </c>
      <c r="F34" s="33">
        <f>F8+F14+F11+F17+F28+F20+F31</f>
        <v>2999.9620599999998</v>
      </c>
      <c r="G34" s="33">
        <f>G8+G14+G11+G17+G28+G24</f>
        <v>808.8</v>
      </c>
      <c r="H34" s="155"/>
      <c r="I34" s="155"/>
      <c r="J34" s="69"/>
      <c r="K34" s="41"/>
      <c r="L34" s="41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  <c r="AO34" s="22"/>
      <c r="AP34" s="22"/>
      <c r="AQ34" s="22"/>
      <c r="AR34" s="22"/>
      <c r="AS34" s="22"/>
      <c r="AT34" s="22"/>
      <c r="AU34" s="22"/>
      <c r="AV34" s="22"/>
      <c r="AW34" s="22"/>
      <c r="AX34" s="22"/>
      <c r="AY34" s="22"/>
      <c r="AZ34" s="22"/>
    </row>
    <row r="35" spans="1:52" s="3" customFormat="1" ht="26.25" customHeight="1" x14ac:dyDescent="0.25">
      <c r="A35" s="175"/>
      <c r="B35" s="178"/>
      <c r="C35" s="109" t="s">
        <v>15</v>
      </c>
      <c r="D35" s="33">
        <f t="shared" si="1"/>
        <v>72254.278430000006</v>
      </c>
      <c r="E35" s="12">
        <f>E9+E12+E15+E18+E21+E29</f>
        <v>34891.300000000003</v>
      </c>
      <c r="F35" s="12">
        <f>F9+F12+F15+F18+F21+F29+F32</f>
        <v>30083.478430000003</v>
      </c>
      <c r="G35" s="12">
        <f>G9+G12+G15+G18+G21+G29+G25</f>
        <v>7279.5</v>
      </c>
      <c r="H35" s="155"/>
      <c r="I35" s="155"/>
      <c r="J35" s="69"/>
      <c r="K35" s="41"/>
      <c r="L35" s="41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N35" s="22"/>
      <c r="AO35" s="22"/>
      <c r="AP35" s="22"/>
      <c r="AQ35" s="22"/>
      <c r="AR35" s="22"/>
      <c r="AS35" s="22"/>
      <c r="AT35" s="22"/>
      <c r="AU35" s="22"/>
      <c r="AV35" s="22"/>
      <c r="AW35" s="22"/>
      <c r="AX35" s="22"/>
      <c r="AY35" s="22"/>
      <c r="AZ35" s="22"/>
    </row>
    <row r="36" spans="1:52" s="3" customFormat="1" x14ac:dyDescent="0.25">
      <c r="A36" s="176"/>
      <c r="B36" s="146"/>
      <c r="C36" s="109" t="s">
        <v>11</v>
      </c>
      <c r="D36" s="33">
        <f t="shared" si="1"/>
        <v>79097.040489999999</v>
      </c>
      <c r="E36" s="12">
        <f>E34+E35</f>
        <v>37925.300000000003</v>
      </c>
      <c r="F36" s="12">
        <f>F34+F35</f>
        <v>33083.440490000001</v>
      </c>
      <c r="G36" s="12">
        <f t="shared" ref="G36" si="2">G34+G35</f>
        <v>8088.3</v>
      </c>
      <c r="H36" s="169"/>
      <c r="I36" s="169"/>
      <c r="J36" s="69"/>
      <c r="K36" s="41"/>
      <c r="L36" s="41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2"/>
      <c r="AO36" s="22"/>
      <c r="AP36" s="22"/>
      <c r="AQ36" s="22"/>
      <c r="AR36" s="22"/>
      <c r="AS36" s="22"/>
      <c r="AT36" s="22"/>
      <c r="AU36" s="22"/>
      <c r="AV36" s="22"/>
      <c r="AW36" s="22"/>
      <c r="AX36" s="22"/>
      <c r="AY36" s="22"/>
      <c r="AZ36" s="22"/>
    </row>
    <row r="37" spans="1:52" s="3" customFormat="1" ht="37.5" customHeight="1" x14ac:dyDescent="0.25">
      <c r="A37" s="179" t="s">
        <v>115</v>
      </c>
      <c r="B37" s="180"/>
      <c r="C37" s="180"/>
      <c r="D37" s="180"/>
      <c r="E37" s="180"/>
      <c r="F37" s="180"/>
      <c r="G37" s="180"/>
      <c r="H37" s="180"/>
      <c r="I37" s="181"/>
      <c r="J37" s="69"/>
      <c r="K37" s="41"/>
      <c r="L37" s="41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22"/>
      <c r="AO37" s="22"/>
      <c r="AP37" s="22"/>
      <c r="AQ37" s="22"/>
      <c r="AR37" s="22"/>
      <c r="AS37" s="22"/>
      <c r="AT37" s="22"/>
      <c r="AU37" s="22"/>
      <c r="AV37" s="22"/>
      <c r="AW37" s="22"/>
      <c r="AX37" s="22"/>
      <c r="AY37" s="22"/>
      <c r="AZ37" s="22"/>
    </row>
    <row r="38" spans="1:52" s="3" customFormat="1" ht="29.25" customHeight="1" x14ac:dyDescent="0.25">
      <c r="A38" s="182" t="s">
        <v>106</v>
      </c>
      <c r="B38" s="183"/>
      <c r="C38" s="183"/>
      <c r="D38" s="183"/>
      <c r="E38" s="183"/>
      <c r="F38" s="183"/>
      <c r="G38" s="183"/>
      <c r="H38" s="183"/>
      <c r="I38" s="184"/>
      <c r="J38" s="69"/>
      <c r="K38" s="41"/>
      <c r="L38" s="41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2"/>
      <c r="AS38" s="22"/>
      <c r="AT38" s="22"/>
      <c r="AU38" s="22"/>
      <c r="AV38" s="22"/>
      <c r="AW38" s="22"/>
      <c r="AX38" s="22"/>
      <c r="AY38" s="22"/>
      <c r="AZ38" s="22"/>
    </row>
    <row r="39" spans="1:52" s="3" customFormat="1" ht="31.5" x14ac:dyDescent="0.25">
      <c r="A39" s="152" t="s">
        <v>105</v>
      </c>
      <c r="B39" s="154" t="s">
        <v>181</v>
      </c>
      <c r="C39" s="122" t="s">
        <v>14</v>
      </c>
      <c r="D39" s="12">
        <v>0</v>
      </c>
      <c r="E39" s="31">
        <v>586.20369000000005</v>
      </c>
      <c r="F39" s="31">
        <v>0</v>
      </c>
      <c r="G39" s="32">
        <v>0</v>
      </c>
      <c r="H39" s="153" t="s">
        <v>16</v>
      </c>
      <c r="I39" s="154" t="s">
        <v>69</v>
      </c>
      <c r="J39" s="69"/>
      <c r="K39" s="41"/>
      <c r="L39" s="41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2"/>
      <c r="AS39" s="22"/>
      <c r="AT39" s="22"/>
      <c r="AU39" s="22"/>
      <c r="AV39" s="22"/>
      <c r="AW39" s="22"/>
      <c r="AX39" s="22"/>
      <c r="AY39" s="22"/>
      <c r="AZ39" s="22"/>
    </row>
    <row r="40" spans="1:52" s="3" customFormat="1" ht="30" customHeight="1" x14ac:dyDescent="0.25">
      <c r="A40" s="152"/>
      <c r="B40" s="155"/>
      <c r="C40" s="122" t="s">
        <v>15</v>
      </c>
      <c r="D40" s="33">
        <v>0</v>
      </c>
      <c r="E40" s="31">
        <v>7788.1347900000001</v>
      </c>
      <c r="F40" s="31">
        <v>0</v>
      </c>
      <c r="G40" s="32">
        <v>0</v>
      </c>
      <c r="H40" s="153"/>
      <c r="I40" s="155"/>
      <c r="J40" s="69" t="s">
        <v>151</v>
      </c>
      <c r="K40" s="41"/>
      <c r="L40" s="41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2"/>
      <c r="AS40" s="22"/>
      <c r="AT40" s="22"/>
      <c r="AU40" s="22"/>
      <c r="AV40" s="22"/>
      <c r="AW40" s="22"/>
      <c r="AX40" s="22"/>
      <c r="AY40" s="22"/>
      <c r="AZ40" s="22"/>
    </row>
    <row r="41" spans="1:52" s="3" customFormat="1" ht="33.75" customHeight="1" x14ac:dyDescent="0.25">
      <c r="A41" s="152"/>
      <c r="B41" s="169"/>
      <c r="C41" s="122" t="s">
        <v>11</v>
      </c>
      <c r="D41" s="33">
        <v>0</v>
      </c>
      <c r="E41" s="31">
        <f>E39+E40</f>
        <v>8374.3384800000003</v>
      </c>
      <c r="F41" s="31">
        <f>F39+F40</f>
        <v>0</v>
      </c>
      <c r="G41" s="32">
        <v>0</v>
      </c>
      <c r="H41" s="153"/>
      <c r="I41" s="155"/>
      <c r="J41" s="69"/>
      <c r="K41" s="41"/>
      <c r="L41" s="41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2"/>
      <c r="AS41" s="22"/>
      <c r="AT41" s="22"/>
      <c r="AU41" s="22"/>
      <c r="AV41" s="22"/>
      <c r="AW41" s="22"/>
      <c r="AX41" s="22"/>
      <c r="AY41" s="22"/>
      <c r="AZ41" s="22"/>
    </row>
    <row r="42" spans="1:52" s="3" customFormat="1" ht="31.5" customHeight="1" x14ac:dyDescent="0.25">
      <c r="A42" s="152" t="s">
        <v>121</v>
      </c>
      <c r="B42" s="153" t="s">
        <v>70</v>
      </c>
      <c r="C42" s="122" t="s">
        <v>14</v>
      </c>
      <c r="D42" s="12">
        <v>0</v>
      </c>
      <c r="E42" s="31">
        <v>0</v>
      </c>
      <c r="F42" s="31">
        <v>0</v>
      </c>
      <c r="G42" s="32">
        <v>0</v>
      </c>
      <c r="H42" s="153" t="s">
        <v>16</v>
      </c>
      <c r="I42" s="155"/>
      <c r="J42" s="69"/>
      <c r="K42" s="41"/>
      <c r="L42" s="41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2"/>
      <c r="AS42" s="22"/>
      <c r="AT42" s="22"/>
      <c r="AU42" s="22"/>
      <c r="AV42" s="22"/>
      <c r="AW42" s="22"/>
      <c r="AX42" s="22"/>
      <c r="AY42" s="22"/>
      <c r="AZ42" s="22"/>
    </row>
    <row r="43" spans="1:52" s="3" customFormat="1" ht="31.5" x14ac:dyDescent="0.25">
      <c r="A43" s="152"/>
      <c r="B43" s="153"/>
      <c r="C43" s="122" t="s">
        <v>15</v>
      </c>
      <c r="D43" s="33">
        <v>0</v>
      </c>
      <c r="E43" s="31">
        <v>0</v>
      </c>
      <c r="F43" s="31">
        <v>0</v>
      </c>
      <c r="G43" s="32">
        <v>0</v>
      </c>
      <c r="H43" s="153"/>
      <c r="I43" s="155"/>
      <c r="J43" s="69"/>
      <c r="K43" s="41"/>
      <c r="L43" s="41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2"/>
      <c r="AS43" s="22"/>
      <c r="AT43" s="22"/>
      <c r="AU43" s="22"/>
      <c r="AV43" s="22"/>
      <c r="AW43" s="22"/>
      <c r="AX43" s="22"/>
      <c r="AY43" s="22"/>
      <c r="AZ43" s="22"/>
    </row>
    <row r="44" spans="1:52" s="3" customFormat="1" x14ac:dyDescent="0.25">
      <c r="A44" s="152"/>
      <c r="B44" s="153"/>
      <c r="C44" s="122" t="s">
        <v>11</v>
      </c>
      <c r="D44" s="33">
        <v>0</v>
      </c>
      <c r="E44" s="31">
        <v>0</v>
      </c>
      <c r="F44" s="31">
        <f>F42+F43</f>
        <v>0</v>
      </c>
      <c r="G44" s="32">
        <v>0</v>
      </c>
      <c r="H44" s="153"/>
      <c r="I44" s="155"/>
      <c r="J44" s="69"/>
      <c r="K44" s="41"/>
      <c r="L44" s="41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2"/>
      <c r="AS44" s="22"/>
      <c r="AT44" s="22"/>
      <c r="AU44" s="22"/>
      <c r="AV44" s="22"/>
      <c r="AW44" s="22"/>
      <c r="AX44" s="22"/>
      <c r="AY44" s="22"/>
      <c r="AZ44" s="22"/>
    </row>
    <row r="45" spans="1:52" s="3" customFormat="1" ht="90" x14ac:dyDescent="0.25">
      <c r="A45" s="124" t="s">
        <v>51</v>
      </c>
      <c r="B45" s="51" t="s">
        <v>122</v>
      </c>
      <c r="C45" s="122" t="s">
        <v>14</v>
      </c>
      <c r="D45" s="33">
        <f>E45+F45+G45</f>
        <v>267</v>
      </c>
      <c r="E45" s="31">
        <v>267</v>
      </c>
      <c r="F45" s="31">
        <v>0</v>
      </c>
      <c r="G45" s="32">
        <v>0</v>
      </c>
      <c r="H45" s="122" t="s">
        <v>16</v>
      </c>
      <c r="I45" s="155"/>
      <c r="J45" s="69"/>
      <c r="K45" s="41"/>
      <c r="L45" s="41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2"/>
      <c r="AS45" s="22"/>
      <c r="AT45" s="22"/>
      <c r="AU45" s="22"/>
      <c r="AV45" s="22"/>
      <c r="AW45" s="22"/>
      <c r="AX45" s="22"/>
      <c r="AY45" s="22"/>
      <c r="AZ45" s="22"/>
    </row>
    <row r="46" spans="1:52" s="3" customFormat="1" ht="27.75" customHeight="1" x14ac:dyDescent="0.25">
      <c r="A46" s="185"/>
      <c r="B46" s="188" t="s">
        <v>112</v>
      </c>
      <c r="C46" s="109" t="s">
        <v>14</v>
      </c>
      <c r="D46" s="33">
        <f>E46+F46+G46</f>
        <v>853.20369000000005</v>
      </c>
      <c r="E46" s="12">
        <f>E39+E42+E45</f>
        <v>853.20369000000005</v>
      </c>
      <c r="F46" s="12">
        <f t="shared" ref="F46:G46" si="3">F39+F42+F45</f>
        <v>0</v>
      </c>
      <c r="G46" s="12">
        <f t="shared" si="3"/>
        <v>0</v>
      </c>
      <c r="H46" s="177" t="s">
        <v>16</v>
      </c>
      <c r="I46" s="155"/>
      <c r="J46" s="69"/>
      <c r="K46" s="41"/>
      <c r="L46" s="41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2"/>
      <c r="AS46" s="22"/>
      <c r="AT46" s="22"/>
      <c r="AU46" s="22"/>
      <c r="AV46" s="22"/>
      <c r="AW46" s="22"/>
      <c r="AX46" s="22"/>
      <c r="AY46" s="22"/>
      <c r="AZ46" s="22"/>
    </row>
    <row r="47" spans="1:52" s="3" customFormat="1" ht="30" customHeight="1" x14ac:dyDescent="0.25">
      <c r="A47" s="186"/>
      <c r="B47" s="189"/>
      <c r="C47" s="109" t="s">
        <v>15</v>
      </c>
      <c r="D47" s="33">
        <f t="shared" ref="D47:D48" si="4">E47+F47+G47</f>
        <v>7788.1347900000001</v>
      </c>
      <c r="E47" s="12">
        <f>E40+E43</f>
        <v>7788.1347900000001</v>
      </c>
      <c r="F47" s="12">
        <f t="shared" ref="F47:G47" si="5">F40+F43</f>
        <v>0</v>
      </c>
      <c r="G47" s="12">
        <f t="shared" si="5"/>
        <v>0</v>
      </c>
      <c r="H47" s="178"/>
      <c r="I47" s="155"/>
      <c r="J47" s="69"/>
      <c r="K47" s="41"/>
      <c r="L47" s="41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2"/>
      <c r="AS47" s="22"/>
      <c r="AT47" s="22"/>
      <c r="AU47" s="22"/>
      <c r="AV47" s="22"/>
      <c r="AW47" s="22"/>
      <c r="AX47" s="22"/>
      <c r="AY47" s="22"/>
      <c r="AZ47" s="22"/>
    </row>
    <row r="48" spans="1:52" s="3" customFormat="1" x14ac:dyDescent="0.25">
      <c r="A48" s="187"/>
      <c r="B48" s="190"/>
      <c r="C48" s="109" t="s">
        <v>11</v>
      </c>
      <c r="D48" s="33">
        <f t="shared" si="4"/>
        <v>8641.3384800000003</v>
      </c>
      <c r="E48" s="12">
        <f>E46+E47</f>
        <v>8641.3384800000003</v>
      </c>
      <c r="F48" s="12">
        <f t="shared" ref="F48:G48" si="6">F46+F47</f>
        <v>0</v>
      </c>
      <c r="G48" s="12">
        <f t="shared" si="6"/>
        <v>0</v>
      </c>
      <c r="H48" s="146"/>
      <c r="I48" s="169"/>
      <c r="J48" s="69"/>
      <c r="K48" s="41"/>
      <c r="L48" s="41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2"/>
      <c r="AS48" s="22"/>
      <c r="AT48" s="22"/>
      <c r="AU48" s="22"/>
      <c r="AV48" s="22"/>
      <c r="AW48" s="22"/>
      <c r="AX48" s="22"/>
      <c r="AY48" s="22"/>
      <c r="AZ48" s="22"/>
    </row>
    <row r="49" spans="1:52" s="3" customFormat="1" ht="48.75" customHeight="1" x14ac:dyDescent="0.25">
      <c r="A49" s="191" t="s">
        <v>107</v>
      </c>
      <c r="B49" s="192"/>
      <c r="C49" s="192"/>
      <c r="D49" s="192"/>
      <c r="E49" s="192"/>
      <c r="F49" s="192"/>
      <c r="G49" s="192"/>
      <c r="H49" s="192"/>
      <c r="I49" s="193"/>
      <c r="J49" s="69"/>
      <c r="K49" s="41"/>
      <c r="L49" s="41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22"/>
      <c r="AK49" s="22"/>
      <c r="AL49" s="22"/>
      <c r="AM49" s="22"/>
      <c r="AN49" s="22"/>
      <c r="AO49" s="22"/>
      <c r="AP49" s="22"/>
      <c r="AQ49" s="22"/>
      <c r="AR49" s="22"/>
      <c r="AS49" s="22"/>
      <c r="AT49" s="22"/>
      <c r="AU49" s="22"/>
      <c r="AV49" s="22"/>
      <c r="AW49" s="22"/>
      <c r="AX49" s="22"/>
      <c r="AY49" s="22"/>
      <c r="AZ49" s="22"/>
    </row>
    <row r="50" spans="1:52" s="3" customFormat="1" ht="24.75" customHeight="1" x14ac:dyDescent="0.25">
      <c r="A50" s="182" t="s">
        <v>108</v>
      </c>
      <c r="B50" s="183"/>
      <c r="C50" s="183"/>
      <c r="D50" s="183"/>
      <c r="E50" s="183"/>
      <c r="F50" s="183"/>
      <c r="G50" s="183"/>
      <c r="H50" s="183"/>
      <c r="I50" s="184"/>
      <c r="J50" s="69"/>
      <c r="K50" s="41"/>
      <c r="L50" s="41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2"/>
      <c r="AS50" s="22"/>
      <c r="AT50" s="22"/>
      <c r="AU50" s="22"/>
      <c r="AV50" s="22"/>
      <c r="AW50" s="22"/>
      <c r="AX50" s="22"/>
      <c r="AY50" s="22"/>
      <c r="AZ50" s="22"/>
    </row>
    <row r="51" spans="1:52" s="3" customFormat="1" ht="31.5" x14ac:dyDescent="0.25">
      <c r="A51" s="156" t="s">
        <v>109</v>
      </c>
      <c r="B51" s="154" t="s">
        <v>74</v>
      </c>
      <c r="C51" s="122" t="s">
        <v>14</v>
      </c>
      <c r="D51" s="12">
        <f>SUM(E51:G51)</f>
        <v>0</v>
      </c>
      <c r="E51" s="31">
        <v>0</v>
      </c>
      <c r="F51" s="31">
        <v>0</v>
      </c>
      <c r="G51" s="32">
        <v>0</v>
      </c>
      <c r="H51" s="153" t="s">
        <v>16</v>
      </c>
      <c r="I51" s="153" t="s">
        <v>22</v>
      </c>
      <c r="J51" s="69"/>
      <c r="K51" s="41"/>
      <c r="L51" s="41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2"/>
      <c r="AS51" s="22"/>
      <c r="AT51" s="22"/>
      <c r="AU51" s="22"/>
      <c r="AV51" s="22"/>
      <c r="AW51" s="22"/>
      <c r="AX51" s="22"/>
      <c r="AY51" s="22"/>
      <c r="AZ51" s="22"/>
    </row>
    <row r="52" spans="1:52" s="3" customFormat="1" ht="31.5" x14ac:dyDescent="0.25">
      <c r="A52" s="157"/>
      <c r="B52" s="155"/>
      <c r="C52" s="122" t="s">
        <v>15</v>
      </c>
      <c r="D52" s="12">
        <f t="shared" ref="D52:D56" si="7">SUM(E52:G52)</f>
        <v>0</v>
      </c>
      <c r="E52" s="31">
        <v>0</v>
      </c>
      <c r="F52" s="31">
        <v>0</v>
      </c>
      <c r="G52" s="32">
        <v>0</v>
      </c>
      <c r="H52" s="153"/>
      <c r="I52" s="153"/>
      <c r="J52" s="69"/>
      <c r="K52" s="41"/>
      <c r="L52" s="41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2"/>
      <c r="AS52" s="22"/>
      <c r="AT52" s="22"/>
      <c r="AU52" s="22"/>
      <c r="AV52" s="22"/>
      <c r="AW52" s="22"/>
      <c r="AX52" s="22"/>
      <c r="AY52" s="22"/>
      <c r="AZ52" s="22"/>
    </row>
    <row r="53" spans="1:52" s="3" customFormat="1" x14ac:dyDescent="0.25">
      <c r="A53" s="158"/>
      <c r="B53" s="169"/>
      <c r="C53" s="122" t="s">
        <v>11</v>
      </c>
      <c r="D53" s="12">
        <f t="shared" si="7"/>
        <v>0</v>
      </c>
      <c r="E53" s="31">
        <v>0</v>
      </c>
      <c r="F53" s="31">
        <v>0</v>
      </c>
      <c r="G53" s="32">
        <v>0</v>
      </c>
      <c r="H53" s="153"/>
      <c r="I53" s="153"/>
      <c r="J53" s="69"/>
      <c r="K53" s="41"/>
      <c r="L53" s="41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2"/>
      <c r="AS53" s="22"/>
      <c r="AT53" s="22"/>
      <c r="AU53" s="22"/>
      <c r="AV53" s="22"/>
      <c r="AW53" s="22"/>
      <c r="AX53" s="22"/>
      <c r="AY53" s="22"/>
      <c r="AZ53" s="22"/>
    </row>
    <row r="54" spans="1:52" s="3" customFormat="1" ht="31.5" x14ac:dyDescent="0.25">
      <c r="A54" s="156" t="s">
        <v>55</v>
      </c>
      <c r="B54" s="154" t="s">
        <v>129</v>
      </c>
      <c r="C54" s="122" t="s">
        <v>14</v>
      </c>
      <c r="D54" s="12">
        <f t="shared" si="7"/>
        <v>116.7</v>
      </c>
      <c r="E54" s="31">
        <v>116.7</v>
      </c>
      <c r="F54" s="31">
        <v>0</v>
      </c>
      <c r="G54" s="32">
        <v>0</v>
      </c>
      <c r="H54" s="153"/>
      <c r="I54" s="153"/>
      <c r="J54" s="69"/>
      <c r="K54" s="41"/>
      <c r="L54" s="41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2"/>
      <c r="AS54" s="22"/>
      <c r="AT54" s="22"/>
      <c r="AU54" s="22"/>
      <c r="AV54" s="22"/>
      <c r="AW54" s="22"/>
      <c r="AX54" s="22"/>
      <c r="AY54" s="22"/>
      <c r="AZ54" s="22"/>
    </row>
    <row r="55" spans="1:52" s="3" customFormat="1" ht="34.5" customHeight="1" x14ac:dyDescent="0.25">
      <c r="A55" s="157"/>
      <c r="B55" s="155"/>
      <c r="C55" s="122" t="s">
        <v>15</v>
      </c>
      <c r="D55" s="12">
        <f t="shared" si="7"/>
        <v>1341.9</v>
      </c>
      <c r="E55" s="31">
        <v>1341.9</v>
      </c>
      <c r="F55" s="31">
        <v>0</v>
      </c>
      <c r="G55" s="32">
        <v>0</v>
      </c>
      <c r="H55" s="153"/>
      <c r="I55" s="153"/>
      <c r="J55" s="69" t="s">
        <v>130</v>
      </c>
      <c r="K55" s="41"/>
      <c r="L55" s="41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2"/>
      <c r="AS55" s="22"/>
      <c r="AT55" s="22"/>
      <c r="AU55" s="22"/>
      <c r="AV55" s="22"/>
      <c r="AW55" s="22"/>
      <c r="AX55" s="22"/>
      <c r="AY55" s="22"/>
      <c r="AZ55" s="22"/>
    </row>
    <row r="56" spans="1:52" s="3" customFormat="1" x14ac:dyDescent="0.25">
      <c r="A56" s="158"/>
      <c r="B56" s="169"/>
      <c r="C56" s="122" t="s">
        <v>11</v>
      </c>
      <c r="D56" s="12">
        <f t="shared" si="7"/>
        <v>1458.6000000000001</v>
      </c>
      <c r="E56" s="31">
        <f>E54+E55</f>
        <v>1458.6000000000001</v>
      </c>
      <c r="F56" s="31">
        <v>0</v>
      </c>
      <c r="G56" s="31">
        <v>0</v>
      </c>
      <c r="H56" s="153"/>
      <c r="I56" s="153"/>
      <c r="J56" s="72"/>
      <c r="K56" s="41"/>
      <c r="L56" s="41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2"/>
      <c r="AS56" s="22"/>
      <c r="AT56" s="22"/>
      <c r="AU56" s="22"/>
      <c r="AV56" s="22"/>
      <c r="AW56" s="22"/>
      <c r="AX56" s="22"/>
      <c r="AY56" s="22"/>
      <c r="AZ56" s="22"/>
    </row>
    <row r="57" spans="1:52" s="3" customFormat="1" ht="33.75" customHeight="1" x14ac:dyDescent="0.25">
      <c r="A57" s="203" t="s">
        <v>110</v>
      </c>
      <c r="B57" s="204"/>
      <c r="C57" s="204"/>
      <c r="D57" s="204"/>
      <c r="E57" s="204"/>
      <c r="F57" s="204"/>
      <c r="G57" s="204"/>
      <c r="H57" s="204"/>
      <c r="I57" s="205"/>
      <c r="J57" s="72"/>
      <c r="K57" s="41"/>
      <c r="L57" s="41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2"/>
      <c r="AS57" s="22"/>
      <c r="AT57" s="22"/>
      <c r="AU57" s="22"/>
      <c r="AV57" s="22"/>
      <c r="AW57" s="22"/>
      <c r="AX57" s="22"/>
      <c r="AY57" s="22"/>
      <c r="AZ57" s="22"/>
    </row>
    <row r="58" spans="1:52" s="3" customFormat="1" ht="31.5" x14ac:dyDescent="0.25">
      <c r="A58" s="152" t="s">
        <v>76</v>
      </c>
      <c r="B58" s="153" t="s">
        <v>103</v>
      </c>
      <c r="C58" s="122" t="s">
        <v>14</v>
      </c>
      <c r="D58" s="12">
        <f>E58+F58</f>
        <v>235.51</v>
      </c>
      <c r="E58" s="31">
        <v>0</v>
      </c>
      <c r="F58" s="31">
        <v>235.51</v>
      </c>
      <c r="G58" s="17">
        <v>0</v>
      </c>
      <c r="H58" s="206" t="s">
        <v>16</v>
      </c>
      <c r="I58" s="207" t="s">
        <v>33</v>
      </c>
      <c r="J58" s="72"/>
      <c r="K58" s="41"/>
      <c r="L58" s="41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2"/>
      <c r="AS58" s="22"/>
      <c r="AT58" s="22"/>
      <c r="AU58" s="22"/>
      <c r="AV58" s="22"/>
      <c r="AW58" s="22"/>
      <c r="AX58" s="22"/>
      <c r="AY58" s="22"/>
      <c r="AZ58" s="22"/>
    </row>
    <row r="59" spans="1:52" s="3" customFormat="1" ht="31.5" x14ac:dyDescent="0.25">
      <c r="A59" s="152"/>
      <c r="B59" s="153"/>
      <c r="C59" s="122" t="s">
        <v>15</v>
      </c>
      <c r="D59" s="12">
        <f t="shared" ref="D59:D60" si="8">E59+F59</f>
        <v>2381.2661600000001</v>
      </c>
      <c r="E59" s="31">
        <v>0</v>
      </c>
      <c r="F59" s="31">
        <v>2381.2661600000001</v>
      </c>
      <c r="G59" s="17">
        <v>0</v>
      </c>
      <c r="H59" s="206"/>
      <c r="I59" s="208"/>
      <c r="J59" s="72"/>
      <c r="K59" s="41"/>
      <c r="L59" s="41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</row>
    <row r="60" spans="1:52" s="3" customFormat="1" x14ac:dyDescent="0.25">
      <c r="A60" s="152"/>
      <c r="B60" s="153"/>
      <c r="C60" s="122" t="s">
        <v>11</v>
      </c>
      <c r="D60" s="12">
        <f t="shared" si="8"/>
        <v>2616.7761600000003</v>
      </c>
      <c r="E60" s="31">
        <f>E58+E59</f>
        <v>0</v>
      </c>
      <c r="F60" s="31">
        <v>2616.7761600000003</v>
      </c>
      <c r="G60" s="17">
        <v>0</v>
      </c>
      <c r="H60" s="206"/>
      <c r="I60" s="209"/>
      <c r="J60" s="72"/>
      <c r="K60" s="41"/>
      <c r="L60" s="41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  <c r="AH60" s="22"/>
      <c r="AI60" s="22"/>
      <c r="AJ60" s="22"/>
      <c r="AK60" s="22"/>
      <c r="AL60" s="22"/>
      <c r="AM60" s="22"/>
      <c r="AN60" s="22"/>
      <c r="AO60" s="22"/>
      <c r="AP60" s="22"/>
      <c r="AQ60" s="22"/>
      <c r="AR60" s="22"/>
      <c r="AS60" s="22"/>
      <c r="AT60" s="22"/>
      <c r="AU60" s="22"/>
      <c r="AV60" s="22"/>
      <c r="AW60" s="22"/>
      <c r="AX60" s="22"/>
      <c r="AY60" s="22"/>
      <c r="AZ60" s="22"/>
    </row>
    <row r="61" spans="1:52" s="3" customFormat="1" ht="30.75" customHeight="1" x14ac:dyDescent="0.25">
      <c r="A61" s="210" t="s">
        <v>111</v>
      </c>
      <c r="B61" s="211"/>
      <c r="C61" s="15" t="s">
        <v>14</v>
      </c>
      <c r="D61" s="30">
        <f>E61+F61+G61</f>
        <v>352.21</v>
      </c>
      <c r="E61" s="30">
        <f>E51+E54+E58</f>
        <v>116.7</v>
      </c>
      <c r="F61" s="30">
        <f t="shared" ref="F61:G62" si="9">F51+F54+F58</f>
        <v>235.51</v>
      </c>
      <c r="G61" s="30">
        <f t="shared" si="9"/>
        <v>0</v>
      </c>
      <c r="H61" s="216"/>
      <c r="I61" s="217"/>
      <c r="J61" s="69"/>
      <c r="K61" s="41"/>
      <c r="L61" s="41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2"/>
      <c r="AS61" s="22"/>
      <c r="AT61" s="22"/>
      <c r="AU61" s="22"/>
      <c r="AV61" s="22"/>
      <c r="AW61" s="22"/>
      <c r="AX61" s="22"/>
      <c r="AY61" s="22"/>
      <c r="AZ61" s="22"/>
    </row>
    <row r="62" spans="1:52" s="3" customFormat="1" ht="30.75" customHeight="1" x14ac:dyDescent="0.25">
      <c r="A62" s="212"/>
      <c r="B62" s="213"/>
      <c r="C62" s="15" t="s">
        <v>15</v>
      </c>
      <c r="D62" s="30">
        <f t="shared" ref="D62:D63" si="10">E62+F62+G62</f>
        <v>3723.1661600000002</v>
      </c>
      <c r="E62" s="30">
        <f>E52+E55+E59</f>
        <v>1341.9</v>
      </c>
      <c r="F62" s="30">
        <f>F52+F55+F59</f>
        <v>2381.2661600000001</v>
      </c>
      <c r="G62" s="30">
        <f t="shared" si="9"/>
        <v>0</v>
      </c>
      <c r="H62" s="218"/>
      <c r="I62" s="219"/>
      <c r="J62" s="70"/>
      <c r="K62" s="41"/>
      <c r="L62" s="41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2"/>
      <c r="AS62" s="22"/>
      <c r="AT62" s="22"/>
      <c r="AU62" s="22"/>
      <c r="AV62" s="22"/>
      <c r="AW62" s="22"/>
      <c r="AX62" s="22"/>
      <c r="AY62" s="22"/>
      <c r="AZ62" s="22"/>
    </row>
    <row r="63" spans="1:52" s="3" customFormat="1" x14ac:dyDescent="0.25">
      <c r="A63" s="214"/>
      <c r="B63" s="215"/>
      <c r="C63" s="15" t="s">
        <v>11</v>
      </c>
      <c r="D63" s="30">
        <f t="shared" si="10"/>
        <v>4075.3761600000007</v>
      </c>
      <c r="E63" s="30">
        <f>E61+E62</f>
        <v>1458.6000000000001</v>
      </c>
      <c r="F63" s="30">
        <f t="shared" ref="F63:G63" si="11">F61+F62</f>
        <v>2616.7761600000003</v>
      </c>
      <c r="G63" s="30">
        <f t="shared" si="11"/>
        <v>0</v>
      </c>
      <c r="H63" s="220"/>
      <c r="I63" s="221"/>
      <c r="J63" s="70"/>
      <c r="K63" s="41"/>
      <c r="L63" s="41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2"/>
      <c r="AS63" s="22"/>
      <c r="AT63" s="22"/>
      <c r="AU63" s="22"/>
      <c r="AV63" s="22"/>
      <c r="AW63" s="22"/>
      <c r="AX63" s="22"/>
      <c r="AY63" s="22"/>
      <c r="AZ63" s="22"/>
    </row>
    <row r="64" spans="1:52" s="53" customFormat="1" ht="31.5" x14ac:dyDescent="0.25">
      <c r="A64" s="194" t="s">
        <v>164</v>
      </c>
      <c r="B64" s="194"/>
      <c r="C64" s="118" t="s">
        <v>14</v>
      </c>
      <c r="D64" s="38">
        <f>E64+F64+G64</f>
        <v>8048.1757500000003</v>
      </c>
      <c r="E64" s="38">
        <f>E61+E46+E34</f>
        <v>4003.9036900000001</v>
      </c>
      <c r="F64" s="38">
        <f t="shared" ref="F64:G65" si="12">F61+F46+F34</f>
        <v>3235.4720600000001</v>
      </c>
      <c r="G64" s="38">
        <f t="shared" si="12"/>
        <v>808.8</v>
      </c>
      <c r="H64" s="59"/>
      <c r="I64" s="60"/>
      <c r="J64" s="73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2"/>
      <c r="Z64" s="52"/>
      <c r="AA64" s="52"/>
      <c r="AB64" s="52"/>
      <c r="AC64" s="52"/>
      <c r="AD64" s="52"/>
      <c r="AE64" s="52"/>
      <c r="AF64" s="52"/>
      <c r="AG64" s="52"/>
      <c r="AH64" s="52"/>
      <c r="AI64" s="52"/>
      <c r="AJ64" s="52"/>
      <c r="AK64" s="52"/>
      <c r="AL64" s="52"/>
      <c r="AM64" s="52"/>
      <c r="AN64" s="52"/>
      <c r="AO64" s="52"/>
      <c r="AP64" s="52"/>
      <c r="AQ64" s="52"/>
      <c r="AR64" s="52"/>
      <c r="AS64" s="52"/>
      <c r="AT64" s="52"/>
      <c r="AU64" s="52"/>
      <c r="AV64" s="52"/>
      <c r="AW64" s="52"/>
      <c r="AX64" s="52"/>
      <c r="AY64" s="52"/>
      <c r="AZ64" s="52"/>
    </row>
    <row r="65" spans="1:52" s="3" customFormat="1" ht="31.5" x14ac:dyDescent="0.25">
      <c r="A65" s="194"/>
      <c r="B65" s="194"/>
      <c r="C65" s="118" t="s">
        <v>15</v>
      </c>
      <c r="D65" s="38">
        <f t="shared" ref="D65:D66" si="13">E65+F65+G65</f>
        <v>83765.57938000001</v>
      </c>
      <c r="E65" s="38">
        <f>E62+E47+E35</f>
        <v>44021.334790000001</v>
      </c>
      <c r="F65" s="38">
        <f>F62+F47+F35</f>
        <v>32464.744590000002</v>
      </c>
      <c r="G65" s="38">
        <f t="shared" si="12"/>
        <v>7279.5</v>
      </c>
      <c r="H65" s="61"/>
      <c r="I65" s="62"/>
      <c r="J65" s="70"/>
      <c r="K65" s="41"/>
      <c r="L65" s="41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2"/>
      <c r="AS65" s="22"/>
      <c r="AT65" s="22"/>
      <c r="AU65" s="22"/>
      <c r="AV65" s="22"/>
      <c r="AW65" s="22"/>
      <c r="AX65" s="22"/>
      <c r="AY65" s="22"/>
      <c r="AZ65" s="22"/>
    </row>
    <row r="66" spans="1:52" s="3" customFormat="1" x14ac:dyDescent="0.25">
      <c r="A66" s="194"/>
      <c r="B66" s="194"/>
      <c r="C66" s="118" t="s">
        <v>11</v>
      </c>
      <c r="D66" s="38">
        <f t="shared" si="13"/>
        <v>91813.755130000005</v>
      </c>
      <c r="E66" s="38">
        <f>E64+E65</f>
        <v>48025.23848</v>
      </c>
      <c r="F66" s="38">
        <f t="shared" ref="F66" si="14">F64+F65</f>
        <v>35700.216650000002</v>
      </c>
      <c r="G66" s="38">
        <f>G64+G65</f>
        <v>8088.3</v>
      </c>
      <c r="H66" s="63"/>
      <c r="I66" s="64"/>
      <c r="J66" s="69"/>
      <c r="K66" s="41"/>
      <c r="L66" s="41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2"/>
      <c r="AS66" s="22"/>
      <c r="AT66" s="22"/>
      <c r="AU66" s="22"/>
      <c r="AV66" s="22"/>
      <c r="AW66" s="22"/>
      <c r="AX66" s="22"/>
      <c r="AY66" s="22"/>
      <c r="AZ66" s="22"/>
    </row>
    <row r="67" spans="1:52" s="22" customFormat="1" x14ac:dyDescent="0.25">
      <c r="A67" s="54"/>
      <c r="B67" s="55"/>
      <c r="C67" s="55"/>
      <c r="D67" s="56"/>
      <c r="E67" s="56"/>
      <c r="F67" s="56"/>
      <c r="G67" s="56"/>
      <c r="H67" s="57"/>
      <c r="I67" s="58"/>
      <c r="J67" s="70"/>
    </row>
    <row r="68" spans="1:52" s="18" customFormat="1" ht="27.75" customHeight="1" x14ac:dyDescent="0.25">
      <c r="A68" s="195" t="s">
        <v>62</v>
      </c>
      <c r="B68" s="196"/>
      <c r="C68" s="196"/>
      <c r="D68" s="196"/>
      <c r="E68" s="196"/>
      <c r="F68" s="196"/>
      <c r="G68" s="196"/>
      <c r="H68" s="196"/>
      <c r="I68" s="197"/>
      <c r="J68" s="69"/>
      <c r="K68" s="41"/>
      <c r="L68" s="41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2"/>
      <c r="AS68" s="22"/>
      <c r="AT68" s="22"/>
      <c r="AU68" s="22"/>
      <c r="AV68" s="22"/>
      <c r="AW68" s="22"/>
      <c r="AX68" s="22"/>
      <c r="AY68" s="22"/>
      <c r="AZ68" s="22"/>
    </row>
    <row r="69" spans="1:52" s="3" customFormat="1" ht="27.75" customHeight="1" x14ac:dyDescent="0.25">
      <c r="A69" s="182" t="s">
        <v>45</v>
      </c>
      <c r="B69" s="183"/>
      <c r="C69" s="183"/>
      <c r="D69" s="183"/>
      <c r="E69" s="183"/>
      <c r="F69" s="183"/>
      <c r="G69" s="183"/>
      <c r="H69" s="183"/>
      <c r="I69" s="184"/>
      <c r="J69" s="69"/>
      <c r="K69" s="41"/>
      <c r="L69" s="41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2"/>
      <c r="AS69" s="22"/>
      <c r="AT69" s="22"/>
      <c r="AU69" s="22"/>
      <c r="AV69" s="22"/>
      <c r="AW69" s="22"/>
      <c r="AX69" s="22"/>
      <c r="AY69" s="22"/>
      <c r="AZ69" s="22"/>
    </row>
    <row r="70" spans="1:52" s="3" customFormat="1" ht="78.75" x14ac:dyDescent="0.25">
      <c r="A70" s="130">
        <v>1</v>
      </c>
      <c r="B70" s="109" t="s">
        <v>0</v>
      </c>
      <c r="C70" s="109" t="s">
        <v>14</v>
      </c>
      <c r="D70" s="33">
        <f>D71+D72+D73+D74+D75</f>
        <v>23578</v>
      </c>
      <c r="E70" s="33">
        <f>E71+E72+E73+E74+E75</f>
        <v>12853.3</v>
      </c>
      <c r="F70" s="33">
        <f>F71+F72+F73+F74+F75</f>
        <v>0</v>
      </c>
      <c r="G70" s="33">
        <f>G71+G72+G73+G74+G75</f>
        <v>10724.7</v>
      </c>
      <c r="H70" s="109" t="s">
        <v>16</v>
      </c>
      <c r="I70" s="109" t="s">
        <v>18</v>
      </c>
      <c r="J70" s="69"/>
      <c r="K70" s="136"/>
      <c r="L70" s="41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2"/>
      <c r="AS70" s="22"/>
      <c r="AT70" s="22"/>
      <c r="AU70" s="22"/>
      <c r="AV70" s="22"/>
      <c r="AW70" s="22"/>
      <c r="AX70" s="22"/>
      <c r="AY70" s="22"/>
      <c r="AZ70" s="22"/>
    </row>
    <row r="71" spans="1:52" ht="78.75" x14ac:dyDescent="0.25">
      <c r="A71" s="121" t="s">
        <v>42</v>
      </c>
      <c r="B71" s="122" t="s">
        <v>1</v>
      </c>
      <c r="C71" s="122" t="s">
        <v>14</v>
      </c>
      <c r="D71" s="34">
        <f>SUM(E71:G71)</f>
        <v>21048</v>
      </c>
      <c r="E71" s="31">
        <f>11000-420+653.3-210</f>
        <v>11023.3</v>
      </c>
      <c r="F71" s="80">
        <f>9024.7-187.1-3200-5637.6</f>
        <v>0</v>
      </c>
      <c r="G71" s="34">
        <v>10024.700000000001</v>
      </c>
      <c r="H71" s="122" t="s">
        <v>16</v>
      </c>
      <c r="I71" s="122" t="s">
        <v>18</v>
      </c>
      <c r="K71" s="42"/>
      <c r="L71" s="82"/>
    </row>
    <row r="72" spans="1:52" ht="78.75" x14ac:dyDescent="0.25">
      <c r="A72" s="121" t="s">
        <v>43</v>
      </c>
      <c r="B72" s="122" t="s">
        <v>2</v>
      </c>
      <c r="C72" s="122" t="s">
        <v>14</v>
      </c>
      <c r="D72" s="34">
        <f>SUM(E72:G72)</f>
        <v>2200</v>
      </c>
      <c r="E72" s="34">
        <f>1200+300</f>
        <v>1500</v>
      </c>
      <c r="F72" s="31">
        <f>600-600</f>
        <v>0</v>
      </c>
      <c r="G72" s="34">
        <v>700</v>
      </c>
      <c r="H72" s="122" t="s">
        <v>16</v>
      </c>
      <c r="I72" s="122" t="s">
        <v>18</v>
      </c>
      <c r="J72" s="69" t="s">
        <v>152</v>
      </c>
    </row>
    <row r="73" spans="1:52" ht="63" customHeight="1" x14ac:dyDescent="0.25">
      <c r="A73" s="121" t="s">
        <v>44</v>
      </c>
      <c r="B73" s="120" t="s">
        <v>73</v>
      </c>
      <c r="C73" s="122" t="s">
        <v>14</v>
      </c>
      <c r="D73" s="34">
        <f>E73+F73+G73</f>
        <v>0</v>
      </c>
      <c r="E73" s="34">
        <v>0</v>
      </c>
      <c r="F73" s="34">
        <v>0</v>
      </c>
      <c r="G73" s="34">
        <v>0</v>
      </c>
      <c r="H73" s="122" t="s">
        <v>16</v>
      </c>
      <c r="I73" s="122" t="s">
        <v>18</v>
      </c>
      <c r="J73" s="69" t="s">
        <v>153</v>
      </c>
    </row>
    <row r="74" spans="1:52" ht="59.25" customHeight="1" x14ac:dyDescent="0.25">
      <c r="A74" s="126" t="s">
        <v>87</v>
      </c>
      <c r="B74" s="120" t="s">
        <v>173</v>
      </c>
      <c r="C74" s="122" t="s">
        <v>14</v>
      </c>
      <c r="D74" s="31">
        <f>E74+F74+G74</f>
        <v>120</v>
      </c>
      <c r="E74" s="31">
        <f>0+120</f>
        <v>120</v>
      </c>
      <c r="F74" s="31">
        <v>0</v>
      </c>
      <c r="G74" s="31">
        <v>0</v>
      </c>
      <c r="H74" s="127" t="s">
        <v>16</v>
      </c>
      <c r="I74" s="127" t="s">
        <v>18</v>
      </c>
    </row>
    <row r="75" spans="1:52" ht="48" customHeight="1" x14ac:dyDescent="0.25">
      <c r="A75" s="24" t="s">
        <v>92</v>
      </c>
      <c r="B75" s="140" t="s">
        <v>188</v>
      </c>
      <c r="C75" s="140" t="s">
        <v>14</v>
      </c>
      <c r="D75" s="31">
        <f>E75+F75+G75</f>
        <v>210</v>
      </c>
      <c r="E75" s="31">
        <v>210</v>
      </c>
      <c r="F75" s="31">
        <v>0</v>
      </c>
      <c r="G75" s="31">
        <v>0</v>
      </c>
      <c r="H75" s="140" t="s">
        <v>16</v>
      </c>
      <c r="I75" s="140" t="s">
        <v>18</v>
      </c>
      <c r="K75" s="198"/>
      <c r="L75" s="198"/>
    </row>
    <row r="76" spans="1:52" s="3" customFormat="1" ht="150" customHeight="1" x14ac:dyDescent="0.25">
      <c r="A76" s="130" t="s">
        <v>40</v>
      </c>
      <c r="B76" s="131" t="s">
        <v>3</v>
      </c>
      <c r="C76" s="131" t="s">
        <v>14</v>
      </c>
      <c r="D76" s="33">
        <f>E76+F76+G76</f>
        <v>4379.7753500000008</v>
      </c>
      <c r="E76" s="87">
        <f>E77+E78+E79+E80+E81+E82+E85+E86+E87</f>
        <v>4192.6753500000004</v>
      </c>
      <c r="F76" s="87">
        <f>F77+F78+F79+F80+F81+F82+F85+F86+F87</f>
        <v>187.1</v>
      </c>
      <c r="G76" s="33">
        <f>G77+G78+G79+G80+G81+G82+G85+G86+G87</f>
        <v>0</v>
      </c>
      <c r="H76" s="131" t="s">
        <v>16</v>
      </c>
      <c r="I76" s="131" t="s">
        <v>19</v>
      </c>
      <c r="J76" s="69"/>
      <c r="K76" s="41"/>
      <c r="L76" s="41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22"/>
      <c r="AD76" s="22"/>
      <c r="AE76" s="22"/>
      <c r="AF76" s="22"/>
      <c r="AG76" s="22"/>
      <c r="AH76" s="22"/>
      <c r="AI76" s="22"/>
      <c r="AJ76" s="22"/>
      <c r="AK76" s="22"/>
      <c r="AL76" s="22"/>
      <c r="AM76" s="22"/>
      <c r="AN76" s="22"/>
      <c r="AO76" s="22"/>
      <c r="AP76" s="22"/>
      <c r="AQ76" s="22"/>
      <c r="AR76" s="22"/>
      <c r="AS76" s="22"/>
      <c r="AT76" s="22"/>
      <c r="AU76" s="22"/>
      <c r="AV76" s="22"/>
      <c r="AW76" s="22"/>
      <c r="AX76" s="22"/>
      <c r="AY76" s="22"/>
      <c r="AZ76" s="22"/>
    </row>
    <row r="77" spans="1:52" s="20" customFormat="1" ht="69.75" customHeight="1" x14ac:dyDescent="0.25">
      <c r="A77" s="24" t="s">
        <v>105</v>
      </c>
      <c r="B77" s="120" t="s">
        <v>4</v>
      </c>
      <c r="C77" s="120" t="s">
        <v>14</v>
      </c>
      <c r="D77" s="34">
        <f t="shared" ref="D77:D81" si="15">E77+F77+G77</f>
        <v>88.7</v>
      </c>
      <c r="E77" s="34">
        <v>88.7</v>
      </c>
      <c r="F77" s="34">
        <v>0</v>
      </c>
      <c r="G77" s="34">
        <v>0</v>
      </c>
      <c r="H77" s="120" t="s">
        <v>16</v>
      </c>
      <c r="I77" s="120" t="s">
        <v>4</v>
      </c>
      <c r="J77" s="69" t="s">
        <v>154</v>
      </c>
      <c r="K77" s="39"/>
      <c r="L77" s="39"/>
    </row>
    <row r="78" spans="1:52" s="20" customFormat="1" ht="65.25" customHeight="1" x14ac:dyDescent="0.25">
      <c r="A78" s="24" t="s">
        <v>51</v>
      </c>
      <c r="B78" s="120" t="s">
        <v>5</v>
      </c>
      <c r="C78" s="120" t="s">
        <v>14</v>
      </c>
      <c r="D78" s="34">
        <f t="shared" si="15"/>
        <v>0</v>
      </c>
      <c r="E78" s="34">
        <v>0</v>
      </c>
      <c r="F78" s="34">
        <v>0</v>
      </c>
      <c r="G78" s="34">
        <v>0</v>
      </c>
      <c r="H78" s="120" t="s">
        <v>16</v>
      </c>
      <c r="I78" s="120" t="s">
        <v>20</v>
      </c>
      <c r="J78" s="69" t="s">
        <v>155</v>
      </c>
      <c r="K78" s="39"/>
      <c r="L78" s="39"/>
    </row>
    <row r="79" spans="1:52" s="20" customFormat="1" ht="63" x14ac:dyDescent="0.25">
      <c r="A79" s="24" t="s">
        <v>52</v>
      </c>
      <c r="B79" s="120" t="s">
        <v>82</v>
      </c>
      <c r="C79" s="120" t="s">
        <v>14</v>
      </c>
      <c r="D79" s="34">
        <f t="shared" si="15"/>
        <v>0</v>
      </c>
      <c r="E79" s="34">
        <v>0</v>
      </c>
      <c r="F79" s="34">
        <v>0</v>
      </c>
      <c r="G79" s="34">
        <v>0</v>
      </c>
      <c r="H79" s="120" t="s">
        <v>16</v>
      </c>
      <c r="I79" s="120" t="s">
        <v>33</v>
      </c>
      <c r="J79" s="69"/>
      <c r="K79" s="39"/>
      <c r="L79" s="39"/>
    </row>
    <row r="80" spans="1:52" s="20" customFormat="1" ht="51" customHeight="1" x14ac:dyDescent="0.25">
      <c r="A80" s="24" t="s">
        <v>80</v>
      </c>
      <c r="B80" s="120" t="s">
        <v>91</v>
      </c>
      <c r="C80" s="120" t="s">
        <v>14</v>
      </c>
      <c r="D80" s="34">
        <f t="shared" si="15"/>
        <v>300</v>
      </c>
      <c r="E80" s="31">
        <f>0+300</f>
        <v>300</v>
      </c>
      <c r="F80" s="34">
        <v>0</v>
      </c>
      <c r="G80" s="34">
        <v>0</v>
      </c>
      <c r="H80" s="120" t="s">
        <v>16</v>
      </c>
      <c r="I80" s="120" t="s">
        <v>33</v>
      </c>
      <c r="J80" s="69" t="s">
        <v>131</v>
      </c>
      <c r="K80" s="39"/>
      <c r="L80" s="39"/>
    </row>
    <row r="81" spans="1:13" s="20" customFormat="1" ht="46.5" customHeight="1" x14ac:dyDescent="0.25">
      <c r="A81" s="24" t="s">
        <v>53</v>
      </c>
      <c r="B81" s="120" t="s">
        <v>93</v>
      </c>
      <c r="C81" s="120" t="s">
        <v>14</v>
      </c>
      <c r="D81" s="34">
        <f t="shared" si="15"/>
        <v>0</v>
      </c>
      <c r="E81" s="35">
        <v>0</v>
      </c>
      <c r="F81" s="35">
        <v>0</v>
      </c>
      <c r="G81" s="35">
        <v>0</v>
      </c>
      <c r="H81" s="120" t="s">
        <v>16</v>
      </c>
      <c r="I81" s="120" t="s">
        <v>20</v>
      </c>
      <c r="J81" s="69" t="s">
        <v>156</v>
      </c>
      <c r="K81" s="39"/>
      <c r="L81" s="39"/>
    </row>
    <row r="82" spans="1:13" s="20" customFormat="1" ht="0.75" hidden="1" customHeight="1" x14ac:dyDescent="0.25">
      <c r="A82" s="166" t="s">
        <v>81</v>
      </c>
      <c r="B82" s="199" t="s">
        <v>101</v>
      </c>
      <c r="C82" s="122" t="s">
        <v>14</v>
      </c>
      <c r="D82" s="34">
        <f>E82+F82+G82</f>
        <v>0</v>
      </c>
      <c r="E82" s="35">
        <v>0</v>
      </c>
      <c r="F82" s="35">
        <v>0</v>
      </c>
      <c r="G82" s="35">
        <v>0</v>
      </c>
      <c r="H82" s="199" t="s">
        <v>16</v>
      </c>
      <c r="I82" s="202" t="s">
        <v>33</v>
      </c>
      <c r="J82" s="69"/>
      <c r="K82" s="39"/>
      <c r="L82" s="39"/>
    </row>
    <row r="83" spans="1:13" s="20" customFormat="1" ht="28.5" hidden="1" customHeight="1" x14ac:dyDescent="0.25">
      <c r="A83" s="167"/>
      <c r="B83" s="200"/>
      <c r="C83" s="122" t="s">
        <v>15</v>
      </c>
      <c r="D83" s="31">
        <f>E83+F83+G83</f>
        <v>0</v>
      </c>
      <c r="E83" s="35">
        <v>0</v>
      </c>
      <c r="F83" s="35">
        <v>0</v>
      </c>
      <c r="G83" s="35">
        <v>0</v>
      </c>
      <c r="H83" s="200"/>
      <c r="I83" s="202"/>
      <c r="J83" s="69" t="s">
        <v>157</v>
      </c>
      <c r="K83" s="39"/>
      <c r="L83" s="39"/>
    </row>
    <row r="84" spans="1:13" s="27" customFormat="1" ht="23.25" hidden="1" customHeight="1" x14ac:dyDescent="0.25">
      <c r="A84" s="168"/>
      <c r="B84" s="201"/>
      <c r="C84" s="122" t="s">
        <v>11</v>
      </c>
      <c r="D84" s="34">
        <f>D82+D83</f>
        <v>0</v>
      </c>
      <c r="E84" s="35">
        <f>E82+E83</f>
        <v>0</v>
      </c>
      <c r="F84" s="35">
        <f>F82+F83</f>
        <v>0</v>
      </c>
      <c r="G84" s="35">
        <f>G82+G83</f>
        <v>0</v>
      </c>
      <c r="H84" s="201"/>
      <c r="I84" s="202"/>
      <c r="J84" s="74"/>
      <c r="K84" s="39"/>
      <c r="L84" s="39"/>
    </row>
    <row r="85" spans="1:13" s="27" customFormat="1" ht="46.5" hidden="1" customHeight="1" x14ac:dyDescent="0.25">
      <c r="A85" s="116" t="s">
        <v>83</v>
      </c>
      <c r="B85" s="114" t="s">
        <v>143</v>
      </c>
      <c r="C85" s="120" t="s">
        <v>14</v>
      </c>
      <c r="D85" s="34">
        <f>E85+F85+G85</f>
        <v>0</v>
      </c>
      <c r="E85" s="35">
        <v>0</v>
      </c>
      <c r="F85" s="35">
        <v>0</v>
      </c>
      <c r="G85" s="35">
        <v>0</v>
      </c>
      <c r="H85" s="120" t="s">
        <v>16</v>
      </c>
      <c r="I85" s="120" t="s">
        <v>20</v>
      </c>
      <c r="J85" s="74" t="s">
        <v>148</v>
      </c>
      <c r="K85" s="39"/>
      <c r="L85" s="39"/>
    </row>
    <row r="86" spans="1:13" s="27" customFormat="1" ht="47.25" customHeight="1" x14ac:dyDescent="0.25">
      <c r="A86" s="115" t="s">
        <v>81</v>
      </c>
      <c r="B86" s="113" t="s">
        <v>132</v>
      </c>
      <c r="C86" s="122" t="s">
        <v>14</v>
      </c>
      <c r="D86" s="34">
        <f>E86+F86+G86</f>
        <v>0</v>
      </c>
      <c r="E86" s="35">
        <v>0</v>
      </c>
      <c r="F86" s="35">
        <v>0</v>
      </c>
      <c r="G86" s="35">
        <v>0</v>
      </c>
      <c r="H86" s="119" t="s">
        <v>16</v>
      </c>
      <c r="I86" s="119" t="s">
        <v>33</v>
      </c>
      <c r="J86" s="74" t="s">
        <v>158</v>
      </c>
      <c r="K86" s="39"/>
      <c r="L86" s="39"/>
    </row>
    <row r="87" spans="1:13" s="20" customFormat="1" ht="63" x14ac:dyDescent="0.25">
      <c r="A87" s="83" t="s">
        <v>184</v>
      </c>
      <c r="B87" s="84" t="s">
        <v>54</v>
      </c>
      <c r="C87" s="123" t="s">
        <v>14</v>
      </c>
      <c r="D87" s="80">
        <f>E87+F87+G87</f>
        <v>3991.0753500000005</v>
      </c>
      <c r="E87" s="85">
        <f>0+6325-586.2-1000-311.72665-638.298+15.2</f>
        <v>3803.9753500000006</v>
      </c>
      <c r="F87" s="85">
        <v>187.1</v>
      </c>
      <c r="G87" s="85">
        <v>0</v>
      </c>
      <c r="H87" s="123" t="s">
        <v>16</v>
      </c>
      <c r="I87" s="123" t="s">
        <v>20</v>
      </c>
      <c r="J87" s="78"/>
      <c r="K87" s="106"/>
      <c r="L87" s="100"/>
      <c r="M87" s="107"/>
    </row>
    <row r="88" spans="1:13" s="22" customFormat="1" ht="56.45" customHeight="1" x14ac:dyDescent="0.25">
      <c r="A88" s="228" t="s">
        <v>41</v>
      </c>
      <c r="B88" s="225" t="s">
        <v>117</v>
      </c>
      <c r="C88" s="131" t="s">
        <v>14</v>
      </c>
      <c r="D88" s="33">
        <f>E88+F88+G88</f>
        <v>638</v>
      </c>
      <c r="E88" s="47">
        <f>638</f>
        <v>638</v>
      </c>
      <c r="F88" s="47">
        <v>0</v>
      </c>
      <c r="G88" s="47">
        <v>0</v>
      </c>
      <c r="H88" s="199" t="s">
        <v>16</v>
      </c>
      <c r="I88" s="199" t="s">
        <v>33</v>
      </c>
      <c r="J88" s="69"/>
      <c r="K88" s="41"/>
      <c r="L88" s="41"/>
    </row>
    <row r="89" spans="1:13" s="22" customFormat="1" ht="56.45" customHeight="1" x14ac:dyDescent="0.25">
      <c r="A89" s="229"/>
      <c r="B89" s="226"/>
      <c r="C89" s="131" t="s">
        <v>102</v>
      </c>
      <c r="D89" s="33">
        <f>E89+F89+G89</f>
        <v>10000</v>
      </c>
      <c r="E89" s="47">
        <f>0+E92</f>
        <v>10000</v>
      </c>
      <c r="F89" s="47">
        <v>0</v>
      </c>
      <c r="G89" s="47">
        <v>0</v>
      </c>
      <c r="H89" s="200"/>
      <c r="I89" s="200"/>
      <c r="J89" s="69"/>
      <c r="K89" s="41"/>
      <c r="L89" s="41"/>
    </row>
    <row r="90" spans="1:13" s="22" customFormat="1" ht="46.5" customHeight="1" x14ac:dyDescent="0.25">
      <c r="A90" s="230"/>
      <c r="B90" s="227"/>
      <c r="C90" s="131" t="s">
        <v>11</v>
      </c>
      <c r="D90" s="33">
        <f>D88+D89</f>
        <v>10638</v>
      </c>
      <c r="E90" s="47">
        <f>E88+E89</f>
        <v>10638</v>
      </c>
      <c r="F90" s="47">
        <v>0</v>
      </c>
      <c r="G90" s="47">
        <v>0</v>
      </c>
      <c r="H90" s="200"/>
      <c r="I90" s="200"/>
      <c r="J90" s="69"/>
      <c r="K90" s="41"/>
      <c r="L90" s="41"/>
    </row>
    <row r="91" spans="1:13" s="22" customFormat="1" ht="38.25" customHeight="1" x14ac:dyDescent="0.25">
      <c r="A91" s="166" t="s">
        <v>186</v>
      </c>
      <c r="B91" s="171" t="s">
        <v>185</v>
      </c>
      <c r="C91" s="127" t="s">
        <v>14</v>
      </c>
      <c r="D91" s="104">
        <f>E91+F91+G91</f>
        <v>638.298</v>
      </c>
      <c r="E91" s="105">
        <v>638.298</v>
      </c>
      <c r="F91" s="105">
        <v>0</v>
      </c>
      <c r="G91" s="105">
        <v>0</v>
      </c>
      <c r="H91" s="200"/>
      <c r="I91" s="200"/>
      <c r="J91" s="69"/>
      <c r="K91" s="222"/>
      <c r="L91" s="222"/>
    </row>
    <row r="92" spans="1:13" s="22" customFormat="1" ht="37.5" customHeight="1" x14ac:dyDescent="0.25">
      <c r="A92" s="167"/>
      <c r="B92" s="172"/>
      <c r="C92" s="127" t="s">
        <v>102</v>
      </c>
      <c r="D92" s="104">
        <f>E92+F92+G92</f>
        <v>10000</v>
      </c>
      <c r="E92" s="105">
        <v>10000</v>
      </c>
      <c r="F92" s="105">
        <v>0</v>
      </c>
      <c r="G92" s="105">
        <v>0</v>
      </c>
      <c r="H92" s="200"/>
      <c r="I92" s="200"/>
      <c r="J92" s="69"/>
      <c r="K92" s="41"/>
      <c r="L92" s="41"/>
    </row>
    <row r="93" spans="1:13" s="22" customFormat="1" ht="23.25" customHeight="1" x14ac:dyDescent="0.25">
      <c r="A93" s="168"/>
      <c r="B93" s="173"/>
      <c r="C93" s="127" t="s">
        <v>11</v>
      </c>
      <c r="D93" s="104">
        <f>D91+D92</f>
        <v>10638.298000000001</v>
      </c>
      <c r="E93" s="105">
        <f>E91+E92</f>
        <v>10638.298000000001</v>
      </c>
      <c r="F93" s="105">
        <v>0</v>
      </c>
      <c r="G93" s="105">
        <v>0</v>
      </c>
      <c r="H93" s="200"/>
      <c r="I93" s="200"/>
      <c r="J93" s="69"/>
      <c r="K93" s="41"/>
      <c r="L93" s="41"/>
    </row>
    <row r="94" spans="1:13" s="22" customFormat="1" ht="31.5" x14ac:dyDescent="0.25">
      <c r="A94" s="166" t="s">
        <v>55</v>
      </c>
      <c r="B94" s="154" t="s">
        <v>162</v>
      </c>
      <c r="C94" s="122" t="s">
        <v>14</v>
      </c>
      <c r="D94" s="31">
        <f t="shared" ref="D94:D96" si="16">E94+F94+G94</f>
        <v>0</v>
      </c>
      <c r="E94" s="32">
        <v>0</v>
      </c>
      <c r="F94" s="35">
        <v>0</v>
      </c>
      <c r="G94" s="35">
        <v>0</v>
      </c>
      <c r="H94" s="200"/>
      <c r="I94" s="200"/>
      <c r="J94" s="69"/>
      <c r="K94" s="41"/>
      <c r="L94" s="41"/>
    </row>
    <row r="95" spans="1:13" s="22" customFormat="1" ht="36.75" customHeight="1" x14ac:dyDescent="0.25">
      <c r="A95" s="167"/>
      <c r="B95" s="155"/>
      <c r="C95" s="122" t="s">
        <v>102</v>
      </c>
      <c r="D95" s="31">
        <f t="shared" si="16"/>
        <v>0</v>
      </c>
      <c r="E95" s="32">
        <v>0</v>
      </c>
      <c r="F95" s="35">
        <v>0</v>
      </c>
      <c r="G95" s="35">
        <v>0</v>
      </c>
      <c r="H95" s="200"/>
      <c r="I95" s="200"/>
      <c r="J95" s="69" t="s">
        <v>165</v>
      </c>
      <c r="K95" s="41"/>
      <c r="L95" s="41"/>
    </row>
    <row r="96" spans="1:13" s="22" customFormat="1" ht="27.75" customHeight="1" x14ac:dyDescent="0.25">
      <c r="A96" s="168"/>
      <c r="B96" s="169"/>
      <c r="C96" s="122" t="s">
        <v>11</v>
      </c>
      <c r="D96" s="31">
        <f t="shared" si="16"/>
        <v>0</v>
      </c>
      <c r="E96" s="32">
        <f>E95+E94</f>
        <v>0</v>
      </c>
      <c r="F96" s="35">
        <v>0</v>
      </c>
      <c r="G96" s="35">
        <v>0</v>
      </c>
      <c r="H96" s="201"/>
      <c r="I96" s="201"/>
      <c r="J96" s="69"/>
      <c r="K96" s="41"/>
      <c r="L96" s="41"/>
    </row>
    <row r="97" spans="1:52" s="22" customFormat="1" ht="31.5" customHeight="1" x14ac:dyDescent="0.25">
      <c r="A97" s="223" t="s">
        <v>48</v>
      </c>
      <c r="B97" s="224" t="s">
        <v>95</v>
      </c>
      <c r="C97" s="131" t="s">
        <v>14</v>
      </c>
      <c r="D97" s="33">
        <f>E97+F97+G97</f>
        <v>132.1</v>
      </c>
      <c r="E97" s="33">
        <f>E100+E103</f>
        <v>132.1</v>
      </c>
      <c r="F97" s="33">
        <f t="shared" ref="F97:G97" si="17">F100+F103</f>
        <v>0</v>
      </c>
      <c r="G97" s="33">
        <f t="shared" si="17"/>
        <v>0</v>
      </c>
      <c r="H97" s="225" t="s">
        <v>16</v>
      </c>
      <c r="I97" s="225" t="s">
        <v>21</v>
      </c>
      <c r="J97" s="69"/>
      <c r="K97" s="41"/>
      <c r="L97" s="41"/>
    </row>
    <row r="98" spans="1:52" s="22" customFormat="1" ht="31.5" x14ac:dyDescent="0.25">
      <c r="A98" s="223"/>
      <c r="B98" s="224"/>
      <c r="C98" s="131" t="s">
        <v>15</v>
      </c>
      <c r="D98" s="33">
        <f>D101+D104</f>
        <v>2510</v>
      </c>
      <c r="E98" s="33">
        <f>E101+E104</f>
        <v>2510</v>
      </c>
      <c r="F98" s="33">
        <v>0</v>
      </c>
      <c r="G98" s="33">
        <v>0</v>
      </c>
      <c r="H98" s="226"/>
      <c r="I98" s="226"/>
      <c r="J98" s="69"/>
      <c r="K98" s="41"/>
      <c r="L98" s="41"/>
    </row>
    <row r="99" spans="1:52" s="22" customFormat="1" x14ac:dyDescent="0.25">
      <c r="A99" s="223"/>
      <c r="B99" s="224"/>
      <c r="C99" s="131" t="s">
        <v>11</v>
      </c>
      <c r="D99" s="33">
        <f>D102+D105</f>
        <v>2642.1247400000002</v>
      </c>
      <c r="E99" s="33">
        <f>E102+E105</f>
        <v>2642.1247400000002</v>
      </c>
      <c r="F99" s="33">
        <f t="shared" ref="F99" si="18">F97+F98</f>
        <v>0</v>
      </c>
      <c r="G99" s="33">
        <v>0</v>
      </c>
      <c r="H99" s="227"/>
      <c r="I99" s="227"/>
      <c r="J99" s="69"/>
      <c r="K99" s="41"/>
      <c r="L99" s="41"/>
    </row>
    <row r="100" spans="1:52" s="20" customFormat="1" ht="31.5" x14ac:dyDescent="0.25">
      <c r="A100" s="166" t="s">
        <v>56</v>
      </c>
      <c r="B100" s="154" t="s">
        <v>147</v>
      </c>
      <c r="C100" s="122" t="s">
        <v>14</v>
      </c>
      <c r="D100" s="31">
        <f t="shared" ref="D100:D105" si="19">E100+F100+G100</f>
        <v>52.6</v>
      </c>
      <c r="E100" s="35">
        <v>52.6</v>
      </c>
      <c r="F100" s="35">
        <v>0</v>
      </c>
      <c r="G100" s="35">
        <v>0</v>
      </c>
      <c r="H100" s="154" t="s">
        <v>16</v>
      </c>
      <c r="I100" s="154" t="s">
        <v>21</v>
      </c>
      <c r="J100" s="69"/>
      <c r="K100" s="39"/>
      <c r="L100" s="39"/>
    </row>
    <row r="101" spans="1:52" s="20" customFormat="1" ht="36" x14ac:dyDescent="0.25">
      <c r="A101" s="167"/>
      <c r="B101" s="155"/>
      <c r="C101" s="122" t="s">
        <v>15</v>
      </c>
      <c r="D101" s="34">
        <f t="shared" si="19"/>
        <v>1000</v>
      </c>
      <c r="E101" s="35">
        <v>1000</v>
      </c>
      <c r="F101" s="35">
        <v>0</v>
      </c>
      <c r="G101" s="35">
        <v>0</v>
      </c>
      <c r="H101" s="155"/>
      <c r="I101" s="155"/>
      <c r="J101" s="69" t="s">
        <v>144</v>
      </c>
      <c r="K101" s="39"/>
      <c r="L101" s="39"/>
    </row>
    <row r="102" spans="1:52" x14ac:dyDescent="0.25">
      <c r="A102" s="168"/>
      <c r="B102" s="169"/>
      <c r="C102" s="122" t="s">
        <v>11</v>
      </c>
      <c r="D102" s="34">
        <f t="shared" si="19"/>
        <v>1052.63158</v>
      </c>
      <c r="E102" s="35">
        <v>1052.63158</v>
      </c>
      <c r="F102" s="35">
        <f t="shared" ref="F102:G102" si="20">F100+F101</f>
        <v>0</v>
      </c>
      <c r="G102" s="35">
        <f t="shared" si="20"/>
        <v>0</v>
      </c>
      <c r="H102" s="169"/>
      <c r="I102" s="169"/>
    </row>
    <row r="103" spans="1:52" ht="31.5" x14ac:dyDescent="0.25">
      <c r="A103" s="166" t="s">
        <v>118</v>
      </c>
      <c r="B103" s="154" t="s">
        <v>146</v>
      </c>
      <c r="C103" s="122" t="s">
        <v>14</v>
      </c>
      <c r="D103" s="31">
        <f t="shared" si="19"/>
        <v>79.5</v>
      </c>
      <c r="E103" s="35">
        <f>105.3-25.8</f>
        <v>79.5</v>
      </c>
      <c r="F103" s="35">
        <v>0</v>
      </c>
      <c r="G103" s="35">
        <v>0</v>
      </c>
      <c r="H103" s="154" t="s">
        <v>16</v>
      </c>
      <c r="I103" s="154" t="s">
        <v>21</v>
      </c>
      <c r="K103" s="139"/>
      <c r="L103" s="82"/>
    </row>
    <row r="104" spans="1:52" s="3" customFormat="1" ht="52.5" customHeight="1" x14ac:dyDescent="0.25">
      <c r="A104" s="167"/>
      <c r="B104" s="155"/>
      <c r="C104" s="122" t="s">
        <v>15</v>
      </c>
      <c r="D104" s="34">
        <f t="shared" si="19"/>
        <v>1510</v>
      </c>
      <c r="E104" s="35">
        <f>2000-490</f>
        <v>1510</v>
      </c>
      <c r="F104" s="35">
        <v>0</v>
      </c>
      <c r="G104" s="35">
        <v>0</v>
      </c>
      <c r="H104" s="155"/>
      <c r="I104" s="155"/>
      <c r="J104" s="69" t="s">
        <v>145</v>
      </c>
      <c r="K104" s="139"/>
      <c r="L104" s="82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22"/>
      <c r="AA104" s="22"/>
      <c r="AB104" s="22"/>
      <c r="AC104" s="22"/>
      <c r="AD104" s="22"/>
      <c r="AE104" s="22"/>
      <c r="AF104" s="22"/>
      <c r="AG104" s="22"/>
      <c r="AH104" s="22"/>
      <c r="AI104" s="22"/>
      <c r="AJ104" s="22"/>
      <c r="AK104" s="22"/>
      <c r="AL104" s="22"/>
      <c r="AM104" s="22"/>
      <c r="AN104" s="22"/>
      <c r="AO104" s="22"/>
      <c r="AP104" s="22"/>
      <c r="AQ104" s="22"/>
      <c r="AR104" s="22"/>
      <c r="AS104" s="22"/>
      <c r="AT104" s="22"/>
      <c r="AU104" s="22"/>
      <c r="AV104" s="22"/>
      <c r="AW104" s="22"/>
      <c r="AX104" s="22"/>
      <c r="AY104" s="22"/>
      <c r="AZ104" s="22"/>
    </row>
    <row r="105" spans="1:52" x14ac:dyDescent="0.25">
      <c r="A105" s="168"/>
      <c r="B105" s="169"/>
      <c r="C105" s="122" t="s">
        <v>11</v>
      </c>
      <c r="D105" s="34">
        <f t="shared" si="19"/>
        <v>1589.49316</v>
      </c>
      <c r="E105" s="35">
        <f>2105.26316-515.77</f>
        <v>1589.49316</v>
      </c>
      <c r="F105" s="35">
        <f t="shared" ref="F105:G105" si="21">F104+F103</f>
        <v>0</v>
      </c>
      <c r="G105" s="35">
        <f t="shared" si="21"/>
        <v>0</v>
      </c>
      <c r="H105" s="169"/>
      <c r="I105" s="169"/>
    </row>
    <row r="106" spans="1:52" ht="75.75" customHeight="1" x14ac:dyDescent="0.25">
      <c r="A106" s="110" t="s">
        <v>49</v>
      </c>
      <c r="B106" s="109" t="s">
        <v>6</v>
      </c>
      <c r="C106" s="109" t="s">
        <v>14</v>
      </c>
      <c r="D106" s="12">
        <f>E106+F106+G106</f>
        <v>0</v>
      </c>
      <c r="E106" s="12">
        <f>E107</f>
        <v>0</v>
      </c>
      <c r="F106" s="12">
        <f>F107</f>
        <v>0</v>
      </c>
      <c r="G106" s="12">
        <f t="shared" ref="G106" si="22">G107</f>
        <v>0</v>
      </c>
      <c r="H106" s="109" t="s">
        <v>16</v>
      </c>
      <c r="I106" s="109" t="s">
        <v>21</v>
      </c>
    </row>
    <row r="107" spans="1:52" ht="75.75" customHeight="1" x14ac:dyDescent="0.25">
      <c r="A107" s="121" t="s">
        <v>63</v>
      </c>
      <c r="B107" s="122" t="s">
        <v>7</v>
      </c>
      <c r="C107" s="122" t="s">
        <v>14</v>
      </c>
      <c r="D107" s="31">
        <f>E107+F107+G107</f>
        <v>0</v>
      </c>
      <c r="E107" s="31">
        <v>0</v>
      </c>
      <c r="F107" s="31">
        <v>0</v>
      </c>
      <c r="G107" s="31">
        <v>0</v>
      </c>
      <c r="H107" s="122" t="s">
        <v>16</v>
      </c>
      <c r="I107" s="122" t="s">
        <v>21</v>
      </c>
    </row>
    <row r="108" spans="1:52" s="3" customFormat="1" ht="31.5" hidden="1" x14ac:dyDescent="0.25">
      <c r="A108" s="231" t="s">
        <v>50</v>
      </c>
      <c r="B108" s="232" t="s">
        <v>133</v>
      </c>
      <c r="C108" s="117" t="s">
        <v>14</v>
      </c>
      <c r="D108" s="81">
        <f>E108+F108+G108</f>
        <v>0</v>
      </c>
      <c r="E108" s="81">
        <v>0</v>
      </c>
      <c r="F108" s="81">
        <v>0</v>
      </c>
      <c r="G108" s="81">
        <v>0</v>
      </c>
      <c r="H108" s="232" t="s">
        <v>17</v>
      </c>
      <c r="I108" s="232" t="s">
        <v>22</v>
      </c>
      <c r="J108" s="75"/>
      <c r="K108" s="41"/>
      <c r="L108" s="41"/>
      <c r="M108" s="22"/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22"/>
      <c r="Z108" s="22"/>
      <c r="AA108" s="22"/>
      <c r="AB108" s="22"/>
      <c r="AC108" s="22"/>
      <c r="AD108" s="22"/>
      <c r="AE108" s="22"/>
      <c r="AF108" s="22"/>
      <c r="AG108" s="22"/>
      <c r="AH108" s="22"/>
      <c r="AI108" s="22"/>
      <c r="AJ108" s="22"/>
      <c r="AK108" s="22"/>
      <c r="AL108" s="22"/>
      <c r="AM108" s="22"/>
      <c r="AN108" s="22"/>
      <c r="AO108" s="22"/>
      <c r="AP108" s="22"/>
      <c r="AQ108" s="22"/>
      <c r="AR108" s="22"/>
      <c r="AS108" s="22"/>
      <c r="AT108" s="22"/>
      <c r="AU108" s="22"/>
      <c r="AV108" s="22"/>
      <c r="AW108" s="22"/>
      <c r="AX108" s="22"/>
      <c r="AY108" s="22"/>
      <c r="AZ108" s="22"/>
    </row>
    <row r="109" spans="1:52" s="3" customFormat="1" ht="42.75" hidden="1" customHeight="1" x14ac:dyDescent="0.25">
      <c r="A109" s="231"/>
      <c r="B109" s="232"/>
      <c r="C109" s="117" t="s">
        <v>15</v>
      </c>
      <c r="D109" s="81">
        <f t="shared" ref="D109:D114" si="23">E109+F109+G109</f>
        <v>0</v>
      </c>
      <c r="E109" s="81">
        <v>0</v>
      </c>
      <c r="F109" s="81">
        <v>0</v>
      </c>
      <c r="G109" s="81">
        <v>0</v>
      </c>
      <c r="H109" s="232"/>
      <c r="I109" s="232"/>
      <c r="J109" s="75"/>
      <c r="K109" s="41"/>
      <c r="L109" s="41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  <c r="AA109" s="22"/>
      <c r="AB109" s="22"/>
      <c r="AC109" s="22"/>
      <c r="AD109" s="22"/>
      <c r="AE109" s="22"/>
      <c r="AF109" s="22"/>
      <c r="AG109" s="22"/>
      <c r="AH109" s="22"/>
      <c r="AI109" s="22"/>
      <c r="AJ109" s="22"/>
      <c r="AK109" s="22"/>
      <c r="AL109" s="22"/>
      <c r="AM109" s="22"/>
      <c r="AN109" s="22"/>
      <c r="AO109" s="22"/>
      <c r="AP109" s="22"/>
      <c r="AQ109" s="22"/>
      <c r="AR109" s="22"/>
      <c r="AS109" s="22"/>
      <c r="AT109" s="22"/>
      <c r="AU109" s="22"/>
      <c r="AV109" s="22"/>
      <c r="AW109" s="22"/>
      <c r="AX109" s="22"/>
      <c r="AY109" s="22"/>
      <c r="AZ109" s="22"/>
    </row>
    <row r="110" spans="1:52" s="3" customFormat="1" hidden="1" x14ac:dyDescent="0.25">
      <c r="A110" s="231"/>
      <c r="B110" s="232"/>
      <c r="C110" s="117" t="s">
        <v>11</v>
      </c>
      <c r="D110" s="81">
        <f>D108+D109</f>
        <v>0</v>
      </c>
      <c r="E110" s="81">
        <f>E109+E108</f>
        <v>0</v>
      </c>
      <c r="F110" s="81">
        <f>F108+F109</f>
        <v>0</v>
      </c>
      <c r="G110" s="81">
        <f>G108+G109</f>
        <v>0</v>
      </c>
      <c r="H110" s="232"/>
      <c r="I110" s="232"/>
      <c r="J110" s="75"/>
      <c r="K110" s="41"/>
      <c r="L110" s="41"/>
      <c r="M110" s="22"/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22"/>
      <c r="Z110" s="22"/>
      <c r="AA110" s="22"/>
      <c r="AB110" s="22"/>
      <c r="AC110" s="22"/>
      <c r="AD110" s="22"/>
      <c r="AE110" s="22"/>
      <c r="AF110" s="22"/>
      <c r="AG110" s="22"/>
      <c r="AH110" s="22"/>
      <c r="AI110" s="22"/>
      <c r="AJ110" s="22"/>
      <c r="AK110" s="22"/>
      <c r="AL110" s="22"/>
      <c r="AM110" s="22"/>
      <c r="AN110" s="22"/>
      <c r="AO110" s="22"/>
      <c r="AP110" s="22"/>
      <c r="AQ110" s="22"/>
      <c r="AR110" s="22"/>
      <c r="AS110" s="22"/>
      <c r="AT110" s="22"/>
      <c r="AU110" s="22"/>
      <c r="AV110" s="22"/>
      <c r="AW110" s="22"/>
      <c r="AX110" s="22"/>
      <c r="AY110" s="22"/>
      <c r="AZ110" s="22"/>
    </row>
    <row r="111" spans="1:52" s="3" customFormat="1" ht="1.5" hidden="1" customHeight="1" x14ac:dyDescent="0.25">
      <c r="A111" s="156" t="s">
        <v>134</v>
      </c>
      <c r="B111" s="154" t="s">
        <v>135</v>
      </c>
      <c r="C111" s="122" t="s">
        <v>14</v>
      </c>
      <c r="D111" s="31">
        <v>0</v>
      </c>
      <c r="E111" s="31">
        <v>0</v>
      </c>
      <c r="F111" s="31">
        <v>0</v>
      </c>
      <c r="G111" s="31">
        <v>0</v>
      </c>
      <c r="H111" s="154" t="s">
        <v>17</v>
      </c>
      <c r="I111" s="233" t="s">
        <v>22</v>
      </c>
      <c r="J111" s="76"/>
      <c r="K111" s="41"/>
      <c r="L111" s="41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  <c r="AC111" s="22"/>
      <c r="AD111" s="22"/>
      <c r="AE111" s="22"/>
      <c r="AF111" s="22"/>
      <c r="AG111" s="22"/>
      <c r="AH111" s="22"/>
      <c r="AI111" s="22"/>
      <c r="AJ111" s="22"/>
      <c r="AK111" s="22"/>
      <c r="AL111" s="22"/>
      <c r="AM111" s="22"/>
      <c r="AN111" s="22"/>
      <c r="AO111" s="22"/>
      <c r="AP111" s="22"/>
      <c r="AQ111" s="22"/>
      <c r="AR111" s="22"/>
      <c r="AS111" s="22"/>
      <c r="AT111" s="22"/>
      <c r="AU111" s="22"/>
      <c r="AV111" s="22"/>
      <c r="AW111" s="22"/>
      <c r="AX111" s="22"/>
      <c r="AY111" s="22"/>
      <c r="AZ111" s="22"/>
    </row>
    <row r="112" spans="1:52" s="3" customFormat="1" ht="31.5" hidden="1" x14ac:dyDescent="0.25">
      <c r="A112" s="157"/>
      <c r="B112" s="155"/>
      <c r="C112" s="122" t="s">
        <v>15</v>
      </c>
      <c r="D112" s="31">
        <v>0</v>
      </c>
      <c r="E112" s="31">
        <v>0</v>
      </c>
      <c r="F112" s="31">
        <v>0</v>
      </c>
      <c r="G112" s="31">
        <v>0</v>
      </c>
      <c r="H112" s="155"/>
      <c r="I112" s="234"/>
      <c r="J112" s="76"/>
      <c r="K112" s="41"/>
      <c r="L112" s="41"/>
      <c r="M112" s="22"/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22"/>
      <c r="Z112" s="22"/>
      <c r="AA112" s="22"/>
      <c r="AB112" s="22"/>
      <c r="AC112" s="22"/>
      <c r="AD112" s="22"/>
      <c r="AE112" s="22"/>
      <c r="AF112" s="22"/>
      <c r="AG112" s="22"/>
      <c r="AH112" s="22"/>
      <c r="AI112" s="22"/>
      <c r="AJ112" s="22"/>
      <c r="AK112" s="22"/>
      <c r="AL112" s="22"/>
      <c r="AM112" s="22"/>
      <c r="AN112" s="22"/>
      <c r="AO112" s="22"/>
      <c r="AP112" s="22"/>
      <c r="AQ112" s="22"/>
      <c r="AR112" s="22"/>
      <c r="AS112" s="22"/>
      <c r="AT112" s="22"/>
      <c r="AU112" s="22"/>
      <c r="AV112" s="22"/>
      <c r="AW112" s="22"/>
      <c r="AX112" s="22"/>
      <c r="AY112" s="22"/>
      <c r="AZ112" s="22"/>
    </row>
    <row r="113" spans="1:52" s="3" customFormat="1" hidden="1" x14ac:dyDescent="0.25">
      <c r="A113" s="158"/>
      <c r="B113" s="169"/>
      <c r="C113" s="122" t="s">
        <v>11</v>
      </c>
      <c r="D113" s="31">
        <v>0</v>
      </c>
      <c r="E113" s="31">
        <v>0</v>
      </c>
      <c r="F113" s="31">
        <v>0</v>
      </c>
      <c r="G113" s="31">
        <v>0</v>
      </c>
      <c r="H113" s="169"/>
      <c r="I113" s="235"/>
      <c r="J113" s="76"/>
      <c r="K113" s="41"/>
      <c r="L113" s="41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  <c r="AA113" s="22"/>
      <c r="AB113" s="22"/>
      <c r="AC113" s="22"/>
      <c r="AD113" s="22"/>
      <c r="AE113" s="22"/>
      <c r="AF113" s="22"/>
      <c r="AG113" s="22"/>
      <c r="AH113" s="22"/>
      <c r="AI113" s="22"/>
      <c r="AJ113" s="22"/>
      <c r="AK113" s="22"/>
      <c r="AL113" s="22"/>
      <c r="AM113" s="22"/>
      <c r="AN113" s="22"/>
      <c r="AO113" s="22"/>
      <c r="AP113" s="22"/>
      <c r="AQ113" s="22"/>
      <c r="AR113" s="22"/>
      <c r="AS113" s="22"/>
      <c r="AT113" s="22"/>
      <c r="AU113" s="22"/>
      <c r="AV113" s="22"/>
      <c r="AW113" s="22"/>
      <c r="AX113" s="22"/>
      <c r="AY113" s="22"/>
      <c r="AZ113" s="22"/>
    </row>
    <row r="114" spans="1:52" s="3" customFormat="1" ht="157.5" x14ac:dyDescent="0.25">
      <c r="A114" s="110" t="s">
        <v>84</v>
      </c>
      <c r="B114" s="109" t="s">
        <v>71</v>
      </c>
      <c r="C114" s="109" t="s">
        <v>14</v>
      </c>
      <c r="D114" s="12">
        <f t="shared" si="23"/>
        <v>182191.02000000002</v>
      </c>
      <c r="E114" s="25">
        <f>61600+531.5+1282.8</f>
        <v>63414.3</v>
      </c>
      <c r="F114" s="12">
        <f>66681.7+1000-21270.78</f>
        <v>46410.92</v>
      </c>
      <c r="G114" s="12">
        <f>71365.8+1000</f>
        <v>72365.8</v>
      </c>
      <c r="H114" s="109" t="s">
        <v>97</v>
      </c>
      <c r="I114" s="109" t="s">
        <v>22</v>
      </c>
      <c r="J114" s="69"/>
      <c r="K114" s="88"/>
      <c r="L114" s="41"/>
      <c r="M114" s="22"/>
      <c r="N114" s="22"/>
      <c r="O114" s="22"/>
      <c r="P114" s="22"/>
      <c r="Q114" s="22"/>
      <c r="R114" s="22"/>
      <c r="S114" s="22"/>
      <c r="T114" s="22"/>
      <c r="U114" s="22"/>
      <c r="V114" s="22"/>
      <c r="W114" s="22"/>
      <c r="X114" s="22"/>
      <c r="Y114" s="22"/>
      <c r="Z114" s="22"/>
      <c r="AA114" s="22"/>
      <c r="AB114" s="22"/>
      <c r="AC114" s="22"/>
      <c r="AD114" s="22"/>
      <c r="AE114" s="22"/>
      <c r="AF114" s="22"/>
      <c r="AG114" s="22"/>
      <c r="AH114" s="22"/>
      <c r="AI114" s="22"/>
      <c r="AJ114" s="22"/>
      <c r="AK114" s="22"/>
      <c r="AL114" s="22"/>
      <c r="AM114" s="22"/>
      <c r="AN114" s="22"/>
      <c r="AO114" s="22"/>
      <c r="AP114" s="22"/>
      <c r="AQ114" s="22"/>
      <c r="AR114" s="22"/>
      <c r="AS114" s="22"/>
      <c r="AT114" s="22"/>
      <c r="AU114" s="22"/>
      <c r="AV114" s="22"/>
      <c r="AW114" s="22"/>
      <c r="AX114" s="22"/>
      <c r="AY114" s="22"/>
      <c r="AZ114" s="22"/>
    </row>
    <row r="115" spans="1:52" s="3" customFormat="1" ht="31.5" x14ac:dyDescent="0.25">
      <c r="A115" s="236" t="s">
        <v>64</v>
      </c>
      <c r="B115" s="237"/>
      <c r="C115" s="15" t="s">
        <v>14</v>
      </c>
      <c r="D115" s="30">
        <f>E115+F115+G115</f>
        <v>210918.89535000001</v>
      </c>
      <c r="E115" s="30">
        <f>E70+E76+E88+E97+E106+E108+E114</f>
        <v>81230.375350000002</v>
      </c>
      <c r="F115" s="30">
        <f>F70+F76+F88+F97+F106+F108+F114</f>
        <v>46598.02</v>
      </c>
      <c r="G115" s="30">
        <f>G70+G76+G88+G97+G106+G108+G114</f>
        <v>83090.5</v>
      </c>
      <c r="H115" s="242"/>
      <c r="I115" s="242"/>
      <c r="J115" s="69"/>
      <c r="K115" s="41"/>
      <c r="L115" s="41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  <c r="AA115" s="22"/>
      <c r="AB115" s="22"/>
      <c r="AC115" s="22"/>
      <c r="AD115" s="22"/>
      <c r="AE115" s="22"/>
      <c r="AF115" s="22"/>
      <c r="AG115" s="22"/>
      <c r="AH115" s="22"/>
      <c r="AI115" s="22"/>
      <c r="AJ115" s="22"/>
      <c r="AK115" s="22"/>
      <c r="AL115" s="22"/>
      <c r="AM115" s="22"/>
      <c r="AN115" s="22"/>
      <c r="AO115" s="22"/>
      <c r="AP115" s="22"/>
      <c r="AQ115" s="22"/>
      <c r="AR115" s="22"/>
      <c r="AS115" s="22"/>
      <c r="AT115" s="22"/>
      <c r="AU115" s="22"/>
      <c r="AV115" s="22"/>
      <c r="AW115" s="22"/>
      <c r="AX115" s="22"/>
      <c r="AY115" s="22"/>
      <c r="AZ115" s="22"/>
    </row>
    <row r="116" spans="1:52" s="3" customFormat="1" ht="31.5" x14ac:dyDescent="0.25">
      <c r="A116" s="238"/>
      <c r="B116" s="239"/>
      <c r="C116" s="15" t="s">
        <v>102</v>
      </c>
      <c r="D116" s="30">
        <f t="shared" ref="D116:D118" si="24">E116+F116+G116</f>
        <v>9510</v>
      </c>
      <c r="E116" s="30">
        <f>E89-490</f>
        <v>9510</v>
      </c>
      <c r="F116" s="30">
        <f>F89</f>
        <v>0</v>
      </c>
      <c r="G116" s="30">
        <f>G89</f>
        <v>0</v>
      </c>
      <c r="H116" s="243"/>
      <c r="I116" s="243"/>
      <c r="J116" s="69"/>
      <c r="K116" s="41"/>
      <c r="L116" s="41"/>
      <c r="M116" s="22"/>
      <c r="N116" s="22"/>
      <c r="O116" s="22"/>
      <c r="P116" s="22"/>
      <c r="Q116" s="22"/>
      <c r="R116" s="22"/>
      <c r="S116" s="22"/>
      <c r="T116" s="22"/>
      <c r="U116" s="22"/>
      <c r="V116" s="22"/>
      <c r="W116" s="22"/>
      <c r="X116" s="22"/>
      <c r="Y116" s="22"/>
      <c r="Z116" s="22"/>
      <c r="AA116" s="22"/>
      <c r="AB116" s="22"/>
      <c r="AC116" s="22"/>
      <c r="AD116" s="22"/>
      <c r="AE116" s="22"/>
      <c r="AF116" s="22"/>
      <c r="AG116" s="22"/>
      <c r="AH116" s="22"/>
      <c r="AI116" s="22"/>
      <c r="AJ116" s="22"/>
      <c r="AK116" s="22"/>
      <c r="AL116" s="22"/>
      <c r="AM116" s="22"/>
      <c r="AN116" s="22"/>
      <c r="AO116" s="22"/>
      <c r="AP116" s="22"/>
      <c r="AQ116" s="22"/>
      <c r="AR116" s="22"/>
      <c r="AS116" s="22"/>
      <c r="AT116" s="22"/>
      <c r="AU116" s="22"/>
      <c r="AV116" s="22"/>
      <c r="AW116" s="22"/>
      <c r="AX116" s="22"/>
      <c r="AY116" s="22"/>
      <c r="AZ116" s="22"/>
    </row>
    <row r="117" spans="1:52" s="3" customFormat="1" ht="31.5" x14ac:dyDescent="0.25">
      <c r="A117" s="238"/>
      <c r="B117" s="239"/>
      <c r="C117" s="15" t="s">
        <v>15</v>
      </c>
      <c r="D117" s="30">
        <f t="shared" si="24"/>
        <v>2510</v>
      </c>
      <c r="E117" s="30">
        <f>E98+E109</f>
        <v>2510</v>
      </c>
      <c r="F117" s="30">
        <f>F98+F109</f>
        <v>0</v>
      </c>
      <c r="G117" s="30">
        <f>G98+G109</f>
        <v>0</v>
      </c>
      <c r="H117" s="243"/>
      <c r="I117" s="243"/>
      <c r="J117" s="69"/>
      <c r="K117" s="41"/>
      <c r="L117" s="41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  <c r="AA117" s="22"/>
      <c r="AB117" s="22"/>
      <c r="AC117" s="22"/>
      <c r="AD117" s="22"/>
      <c r="AE117" s="22"/>
      <c r="AF117" s="22"/>
      <c r="AG117" s="22"/>
      <c r="AH117" s="22"/>
      <c r="AI117" s="22"/>
      <c r="AJ117" s="22"/>
      <c r="AK117" s="22"/>
      <c r="AL117" s="22"/>
      <c r="AM117" s="22"/>
      <c r="AN117" s="22"/>
      <c r="AO117" s="22"/>
      <c r="AP117" s="22"/>
      <c r="AQ117" s="22"/>
      <c r="AR117" s="22"/>
      <c r="AS117" s="22"/>
      <c r="AT117" s="22"/>
      <c r="AU117" s="22"/>
      <c r="AV117" s="22"/>
      <c r="AW117" s="22"/>
      <c r="AX117" s="22"/>
      <c r="AY117" s="22"/>
      <c r="AZ117" s="22"/>
    </row>
    <row r="118" spans="1:52" s="3" customFormat="1" ht="29.25" customHeight="1" x14ac:dyDescent="0.25">
      <c r="A118" s="240"/>
      <c r="B118" s="241"/>
      <c r="C118" s="15" t="s">
        <v>11</v>
      </c>
      <c r="D118" s="30">
        <f t="shared" si="24"/>
        <v>222938.89535000001</v>
      </c>
      <c r="E118" s="30">
        <f>E115+E116+E117</f>
        <v>93250.375350000002</v>
      </c>
      <c r="F118" s="30">
        <f t="shared" ref="F118:G118" si="25">F115+F116+F117</f>
        <v>46598.02</v>
      </c>
      <c r="G118" s="30">
        <f t="shared" si="25"/>
        <v>83090.5</v>
      </c>
      <c r="H118" s="244"/>
      <c r="I118" s="244"/>
      <c r="J118" s="69"/>
      <c r="K118" s="41"/>
      <c r="L118" s="41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  <c r="AA118" s="22"/>
      <c r="AB118" s="22"/>
      <c r="AC118" s="22"/>
      <c r="AD118" s="22"/>
      <c r="AE118" s="22"/>
      <c r="AF118" s="22"/>
      <c r="AG118" s="22"/>
      <c r="AH118" s="22"/>
      <c r="AI118" s="22"/>
      <c r="AJ118" s="22"/>
      <c r="AK118" s="22"/>
      <c r="AL118" s="22"/>
      <c r="AM118" s="22"/>
      <c r="AN118" s="22"/>
      <c r="AO118" s="22"/>
      <c r="AP118" s="22"/>
      <c r="AQ118" s="22"/>
      <c r="AR118" s="22"/>
      <c r="AS118" s="22"/>
      <c r="AT118" s="22"/>
      <c r="AU118" s="22"/>
      <c r="AV118" s="22"/>
      <c r="AW118" s="22"/>
      <c r="AX118" s="22"/>
      <c r="AY118" s="22"/>
      <c r="AZ118" s="22"/>
    </row>
    <row r="119" spans="1:52" s="4" customFormat="1" ht="29.25" customHeight="1" x14ac:dyDescent="0.25">
      <c r="A119" s="245" t="s">
        <v>46</v>
      </c>
      <c r="B119" s="246"/>
      <c r="C119" s="246"/>
      <c r="D119" s="246"/>
      <c r="E119" s="246"/>
      <c r="F119" s="246"/>
      <c r="G119" s="246"/>
      <c r="H119" s="246"/>
      <c r="I119" s="247"/>
      <c r="J119" s="74"/>
      <c r="K119" s="43"/>
      <c r="L119" s="43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  <c r="AJ119" s="10"/>
      <c r="AK119" s="10"/>
      <c r="AL119" s="10"/>
      <c r="AM119" s="10"/>
      <c r="AN119" s="10"/>
      <c r="AO119" s="10"/>
      <c r="AP119" s="10"/>
      <c r="AQ119" s="10"/>
      <c r="AR119" s="10"/>
      <c r="AS119" s="10"/>
      <c r="AT119" s="10"/>
      <c r="AU119" s="10"/>
      <c r="AV119" s="10"/>
      <c r="AW119" s="10"/>
      <c r="AX119" s="10"/>
      <c r="AY119" s="10"/>
      <c r="AZ119" s="10"/>
    </row>
    <row r="120" spans="1:52" s="14" customFormat="1" ht="75" customHeight="1" x14ac:dyDescent="0.25">
      <c r="A120" s="110" t="s">
        <v>39</v>
      </c>
      <c r="B120" s="109" t="s">
        <v>24</v>
      </c>
      <c r="C120" s="109" t="s">
        <v>14</v>
      </c>
      <c r="D120" s="12">
        <f t="shared" ref="D120:D127" si="26">E120+F120+G120</f>
        <v>9038.3510800000004</v>
      </c>
      <c r="E120" s="12">
        <f>E121+E122+E123+E125+E124+E126+E127+E128</f>
        <v>3892.1510800000001</v>
      </c>
      <c r="F120" s="12">
        <f>F121+F122+F123+F125</f>
        <v>0</v>
      </c>
      <c r="G120" s="12">
        <f>G121+G122+G123+G125+G126+G124</f>
        <v>5146.2</v>
      </c>
      <c r="H120" s="109" t="s">
        <v>16</v>
      </c>
      <c r="I120" s="109" t="s">
        <v>27</v>
      </c>
      <c r="J120" s="74"/>
      <c r="K120" s="44"/>
      <c r="L120" s="44"/>
      <c r="M120" s="23"/>
      <c r="N120" s="23"/>
      <c r="O120" s="23"/>
      <c r="P120" s="23"/>
      <c r="Q120" s="23"/>
      <c r="R120" s="23"/>
      <c r="S120" s="23"/>
      <c r="T120" s="23"/>
      <c r="U120" s="23"/>
      <c r="V120" s="23"/>
      <c r="W120" s="23"/>
      <c r="X120" s="23"/>
      <c r="Y120" s="23"/>
      <c r="Z120" s="23"/>
      <c r="AA120" s="23"/>
      <c r="AB120" s="23"/>
      <c r="AC120" s="23"/>
      <c r="AD120" s="23"/>
      <c r="AE120" s="23"/>
      <c r="AF120" s="23"/>
      <c r="AG120" s="23"/>
      <c r="AH120" s="23"/>
      <c r="AI120" s="23"/>
      <c r="AJ120" s="23"/>
      <c r="AK120" s="23"/>
      <c r="AL120" s="23"/>
      <c r="AM120" s="23"/>
      <c r="AN120" s="23"/>
      <c r="AO120" s="23"/>
      <c r="AP120" s="23"/>
      <c r="AQ120" s="23"/>
      <c r="AR120" s="23"/>
      <c r="AS120" s="23"/>
      <c r="AT120" s="23"/>
      <c r="AU120" s="23"/>
      <c r="AV120" s="23"/>
      <c r="AW120" s="23"/>
      <c r="AX120" s="23"/>
      <c r="AY120" s="23"/>
      <c r="AZ120" s="23"/>
    </row>
    <row r="121" spans="1:52" s="4" customFormat="1" ht="94.5" x14ac:dyDescent="0.25">
      <c r="A121" s="126" t="s">
        <v>42</v>
      </c>
      <c r="B121" s="122" t="s">
        <v>37</v>
      </c>
      <c r="C121" s="122" t="s">
        <v>14</v>
      </c>
      <c r="D121" s="31">
        <f t="shared" si="26"/>
        <v>1782.4780000000001</v>
      </c>
      <c r="E121" s="31">
        <f>67.144+810.334</f>
        <v>877.47799999999995</v>
      </c>
      <c r="F121" s="31">
        <v>0</v>
      </c>
      <c r="G121" s="31">
        <v>905</v>
      </c>
      <c r="H121" s="122" t="s">
        <v>16</v>
      </c>
      <c r="I121" s="122" t="s">
        <v>28</v>
      </c>
      <c r="J121" s="74" t="s">
        <v>159</v>
      </c>
      <c r="K121" s="45"/>
      <c r="L121" s="43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  <c r="AI121" s="10"/>
      <c r="AJ121" s="10"/>
      <c r="AK121" s="10"/>
      <c r="AL121" s="10"/>
      <c r="AM121" s="10"/>
      <c r="AN121" s="10"/>
      <c r="AO121" s="10"/>
      <c r="AP121" s="10"/>
      <c r="AQ121" s="10"/>
      <c r="AR121" s="10"/>
      <c r="AS121" s="10"/>
      <c r="AT121" s="10"/>
      <c r="AU121" s="10"/>
      <c r="AV121" s="10"/>
      <c r="AW121" s="10"/>
      <c r="AX121" s="10"/>
      <c r="AY121" s="10"/>
      <c r="AZ121" s="10"/>
    </row>
    <row r="122" spans="1:52" s="4" customFormat="1" ht="45.75" customHeight="1" x14ac:dyDescent="0.25">
      <c r="A122" s="121" t="s">
        <v>43</v>
      </c>
      <c r="B122" s="122" t="s">
        <v>78</v>
      </c>
      <c r="C122" s="122" t="s">
        <v>14</v>
      </c>
      <c r="D122" s="31">
        <f t="shared" si="26"/>
        <v>691.2</v>
      </c>
      <c r="E122" s="34">
        <f>200-200</f>
        <v>0</v>
      </c>
      <c r="F122" s="31">
        <v>0</v>
      </c>
      <c r="G122" s="31">
        <f>500+191.2</f>
        <v>691.2</v>
      </c>
      <c r="H122" s="122" t="s">
        <v>16</v>
      </c>
      <c r="I122" s="122" t="s">
        <v>28</v>
      </c>
      <c r="J122" s="74"/>
      <c r="K122" s="137"/>
      <c r="L122" s="43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F122" s="10"/>
      <c r="AG122" s="10"/>
      <c r="AH122" s="10"/>
      <c r="AI122" s="10"/>
      <c r="AJ122" s="10"/>
      <c r="AK122" s="10"/>
      <c r="AL122" s="10"/>
      <c r="AM122" s="10"/>
      <c r="AN122" s="10"/>
      <c r="AO122" s="10"/>
      <c r="AP122" s="10"/>
      <c r="AQ122" s="10"/>
      <c r="AR122" s="10"/>
      <c r="AS122" s="10"/>
      <c r="AT122" s="10"/>
      <c r="AU122" s="10"/>
      <c r="AV122" s="10"/>
      <c r="AW122" s="10"/>
      <c r="AX122" s="10"/>
      <c r="AY122" s="10"/>
      <c r="AZ122" s="10"/>
    </row>
    <row r="123" spans="1:52" s="4" customFormat="1" ht="50.25" customHeight="1" x14ac:dyDescent="0.25">
      <c r="A123" s="121" t="s">
        <v>44</v>
      </c>
      <c r="B123" s="122" t="s">
        <v>23</v>
      </c>
      <c r="C123" s="122" t="s">
        <v>14</v>
      </c>
      <c r="D123" s="31">
        <f t="shared" si="26"/>
        <v>700</v>
      </c>
      <c r="E123" s="31">
        <v>150</v>
      </c>
      <c r="F123" s="31">
        <v>0</v>
      </c>
      <c r="G123" s="31">
        <v>550</v>
      </c>
      <c r="H123" s="122" t="s">
        <v>16</v>
      </c>
      <c r="I123" s="122" t="s">
        <v>28</v>
      </c>
      <c r="J123" s="74" t="s">
        <v>163</v>
      </c>
      <c r="K123" s="43"/>
      <c r="L123" s="43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  <c r="AI123" s="10"/>
      <c r="AJ123" s="10"/>
      <c r="AK123" s="10"/>
      <c r="AL123" s="10"/>
      <c r="AM123" s="10"/>
      <c r="AN123" s="10"/>
      <c r="AO123" s="10"/>
      <c r="AP123" s="10"/>
      <c r="AQ123" s="10"/>
      <c r="AR123" s="10"/>
      <c r="AS123" s="10"/>
      <c r="AT123" s="10"/>
      <c r="AU123" s="10"/>
      <c r="AV123" s="10"/>
      <c r="AW123" s="10"/>
      <c r="AX123" s="10"/>
      <c r="AY123" s="10"/>
      <c r="AZ123" s="10"/>
    </row>
    <row r="124" spans="1:52" s="108" customFormat="1" ht="66.75" customHeight="1" x14ac:dyDescent="0.25">
      <c r="A124" s="121" t="s">
        <v>87</v>
      </c>
      <c r="B124" s="122" t="s">
        <v>136</v>
      </c>
      <c r="C124" s="122" t="s">
        <v>14</v>
      </c>
      <c r="D124" s="31">
        <f t="shared" si="26"/>
        <v>3164.67308</v>
      </c>
      <c r="E124" s="104">
        <f>1707.2+1491.5-3034.02692</f>
        <v>164.67308000000003</v>
      </c>
      <c r="F124" s="31">
        <v>0</v>
      </c>
      <c r="G124" s="31">
        <v>3000</v>
      </c>
      <c r="H124" s="122" t="s">
        <v>16</v>
      </c>
      <c r="I124" s="122" t="s">
        <v>28</v>
      </c>
      <c r="J124" s="77" t="s">
        <v>161</v>
      </c>
      <c r="K124" s="248"/>
      <c r="L124" s="248"/>
    </row>
    <row r="125" spans="1:52" s="108" customFormat="1" ht="63" x14ac:dyDescent="0.25">
      <c r="A125" s="121" t="s">
        <v>92</v>
      </c>
      <c r="B125" s="122" t="s">
        <v>127</v>
      </c>
      <c r="C125" s="122" t="s">
        <v>14</v>
      </c>
      <c r="D125" s="31">
        <f t="shared" si="26"/>
        <v>0</v>
      </c>
      <c r="E125" s="34">
        <f>1000-1000</f>
        <v>0</v>
      </c>
      <c r="F125" s="31">
        <v>0</v>
      </c>
      <c r="G125" s="31">
        <v>0</v>
      </c>
      <c r="H125" s="122" t="s">
        <v>16</v>
      </c>
      <c r="I125" s="122" t="s">
        <v>20</v>
      </c>
      <c r="J125" s="74"/>
      <c r="K125" s="137"/>
      <c r="L125" s="43"/>
    </row>
    <row r="126" spans="1:52" s="108" customFormat="1" ht="100.5" customHeight="1" x14ac:dyDescent="0.25">
      <c r="A126" s="126" t="s">
        <v>124</v>
      </c>
      <c r="B126" s="122" t="s">
        <v>125</v>
      </c>
      <c r="C126" s="122" t="s">
        <v>14</v>
      </c>
      <c r="D126" s="31">
        <f t="shared" si="26"/>
        <v>1500</v>
      </c>
      <c r="E126" s="31">
        <v>1500</v>
      </c>
      <c r="F126" s="31">
        <v>0</v>
      </c>
      <c r="G126" s="31">
        <v>0</v>
      </c>
      <c r="H126" s="127" t="s">
        <v>123</v>
      </c>
      <c r="I126" s="127" t="s">
        <v>20</v>
      </c>
      <c r="J126" s="74"/>
      <c r="K126" s="43"/>
      <c r="L126" s="43"/>
    </row>
    <row r="127" spans="1:52" s="138" customFormat="1" ht="84.75" customHeight="1" x14ac:dyDescent="0.25">
      <c r="A127" s="142" t="s">
        <v>138</v>
      </c>
      <c r="B127" s="143" t="s">
        <v>189</v>
      </c>
      <c r="C127" s="143" t="s">
        <v>14</v>
      </c>
      <c r="D127" s="34">
        <f t="shared" si="26"/>
        <v>600</v>
      </c>
      <c r="E127" s="34">
        <v>600</v>
      </c>
      <c r="F127" s="34">
        <v>0</v>
      </c>
      <c r="G127" s="34">
        <v>0</v>
      </c>
      <c r="H127" s="144" t="s">
        <v>123</v>
      </c>
      <c r="I127" s="144" t="s">
        <v>20</v>
      </c>
      <c r="J127" s="74"/>
      <c r="K127" s="137"/>
      <c r="L127" s="43"/>
    </row>
    <row r="128" spans="1:52" s="138" customFormat="1" ht="82.5" customHeight="1" x14ac:dyDescent="0.25">
      <c r="A128" s="142" t="s">
        <v>179</v>
      </c>
      <c r="B128" s="143" t="s">
        <v>190</v>
      </c>
      <c r="C128" s="143" t="s">
        <v>14</v>
      </c>
      <c r="D128" s="34">
        <f t="shared" ref="D128" si="27">E128+F128+G128</f>
        <v>600</v>
      </c>
      <c r="E128" s="34">
        <v>600</v>
      </c>
      <c r="F128" s="34">
        <v>0</v>
      </c>
      <c r="G128" s="34">
        <v>0</v>
      </c>
      <c r="H128" s="144" t="s">
        <v>123</v>
      </c>
      <c r="I128" s="144" t="s">
        <v>20</v>
      </c>
      <c r="J128" s="74"/>
      <c r="K128" s="137"/>
      <c r="L128" s="43"/>
    </row>
    <row r="129" spans="1:52" s="108" customFormat="1" ht="36.75" customHeight="1" x14ac:dyDescent="0.25">
      <c r="A129" s="174" t="s">
        <v>40</v>
      </c>
      <c r="B129" s="249" t="s">
        <v>133</v>
      </c>
      <c r="C129" s="112" t="s">
        <v>14</v>
      </c>
      <c r="D129" s="25">
        <f>E129+F129+G129</f>
        <v>1165.325</v>
      </c>
      <c r="E129" s="25">
        <v>1165.325</v>
      </c>
      <c r="F129" s="25">
        <v>0</v>
      </c>
      <c r="G129" s="25">
        <v>0</v>
      </c>
      <c r="H129" s="250" t="s">
        <v>16</v>
      </c>
      <c r="I129" s="249" t="s">
        <v>22</v>
      </c>
      <c r="J129" s="74"/>
      <c r="K129" s="43"/>
      <c r="L129" s="43"/>
    </row>
    <row r="130" spans="1:52" s="108" customFormat="1" ht="28.5" customHeight="1" x14ac:dyDescent="0.25">
      <c r="A130" s="175"/>
      <c r="B130" s="249"/>
      <c r="C130" s="112" t="s">
        <v>15</v>
      </c>
      <c r="D130" s="25">
        <f t="shared" ref="D130:D131" si="28">E130+F130+G130</f>
        <v>2016</v>
      </c>
      <c r="E130" s="25">
        <v>2016</v>
      </c>
      <c r="F130" s="25">
        <v>0</v>
      </c>
      <c r="G130" s="25">
        <v>0</v>
      </c>
      <c r="H130" s="251"/>
      <c r="I130" s="249"/>
      <c r="J130" s="74"/>
      <c r="K130" s="43"/>
      <c r="L130" s="43"/>
    </row>
    <row r="131" spans="1:52" s="26" customFormat="1" ht="60.75" customHeight="1" x14ac:dyDescent="0.25">
      <c r="A131" s="176"/>
      <c r="B131" s="249"/>
      <c r="C131" s="112" t="s">
        <v>11</v>
      </c>
      <c r="D131" s="25">
        <f t="shared" si="28"/>
        <v>3181.3249999999998</v>
      </c>
      <c r="E131" s="25">
        <f>E129+E130</f>
        <v>3181.3249999999998</v>
      </c>
      <c r="F131" s="25">
        <v>0</v>
      </c>
      <c r="G131" s="25">
        <v>0</v>
      </c>
      <c r="H131" s="252"/>
      <c r="I131" s="249"/>
      <c r="J131" s="74"/>
      <c r="K131" s="46"/>
      <c r="L131" s="46"/>
      <c r="M131" s="37"/>
    </row>
    <row r="132" spans="1:52" s="26" customFormat="1" ht="28.5" customHeight="1" x14ac:dyDescent="0.25">
      <c r="A132" s="159" t="s">
        <v>175</v>
      </c>
      <c r="B132" s="171" t="s">
        <v>133</v>
      </c>
      <c r="C132" s="127" t="s">
        <v>14</v>
      </c>
      <c r="D132" s="31">
        <v>1165.3</v>
      </c>
      <c r="E132" s="31">
        <v>1165.3</v>
      </c>
      <c r="F132" s="31">
        <v>0</v>
      </c>
      <c r="G132" s="31">
        <v>0</v>
      </c>
      <c r="H132" s="171" t="s">
        <v>123</v>
      </c>
      <c r="I132" s="171" t="s">
        <v>22</v>
      </c>
      <c r="J132" s="74"/>
      <c r="K132" s="46"/>
      <c r="L132" s="46"/>
      <c r="M132" s="37"/>
    </row>
    <row r="133" spans="1:52" s="26" customFormat="1" ht="34.5" customHeight="1" x14ac:dyDescent="0.25">
      <c r="A133" s="160"/>
      <c r="B133" s="172"/>
      <c r="C133" s="127" t="s">
        <v>15</v>
      </c>
      <c r="D133" s="31">
        <v>2016</v>
      </c>
      <c r="E133" s="31">
        <v>2016</v>
      </c>
      <c r="F133" s="31">
        <v>0</v>
      </c>
      <c r="G133" s="31">
        <v>0</v>
      </c>
      <c r="H133" s="172"/>
      <c r="I133" s="172"/>
      <c r="J133" s="74"/>
      <c r="K133" s="46"/>
      <c r="L133" s="46"/>
      <c r="M133" s="37"/>
    </row>
    <row r="134" spans="1:52" s="26" customFormat="1" ht="32.25" customHeight="1" x14ac:dyDescent="0.25">
      <c r="A134" s="161"/>
      <c r="B134" s="173"/>
      <c r="C134" s="127" t="s">
        <v>11</v>
      </c>
      <c r="D134" s="31">
        <v>3181.3</v>
      </c>
      <c r="E134" s="31">
        <v>3181.3</v>
      </c>
      <c r="F134" s="31">
        <v>0</v>
      </c>
      <c r="G134" s="31">
        <v>0</v>
      </c>
      <c r="H134" s="173"/>
      <c r="I134" s="173"/>
      <c r="J134" s="74"/>
      <c r="K134" s="46"/>
      <c r="L134" s="46"/>
      <c r="M134" s="37"/>
    </row>
    <row r="135" spans="1:52" s="26" customFormat="1" ht="79.5" customHeight="1" x14ac:dyDescent="0.25">
      <c r="A135" s="110" t="s">
        <v>41</v>
      </c>
      <c r="B135" s="109" t="s">
        <v>96</v>
      </c>
      <c r="C135" s="109" t="s">
        <v>14</v>
      </c>
      <c r="D135" s="12">
        <f>E135+F135+G135</f>
        <v>0</v>
      </c>
      <c r="E135" s="12">
        <v>0</v>
      </c>
      <c r="F135" s="12">
        <v>0</v>
      </c>
      <c r="G135" s="12">
        <v>0</v>
      </c>
      <c r="H135" s="109" t="s">
        <v>16</v>
      </c>
      <c r="I135" s="109" t="s">
        <v>27</v>
      </c>
      <c r="J135" s="74" t="s">
        <v>160</v>
      </c>
      <c r="K135" s="44"/>
      <c r="L135" s="44"/>
    </row>
    <row r="136" spans="1:52" s="4" customFormat="1" ht="108.75" customHeight="1" x14ac:dyDescent="0.25">
      <c r="A136" s="110" t="s">
        <v>48</v>
      </c>
      <c r="B136" s="109" t="s">
        <v>71</v>
      </c>
      <c r="C136" s="109" t="s">
        <v>14</v>
      </c>
      <c r="D136" s="12">
        <f>E136+F136+G136</f>
        <v>90650</v>
      </c>
      <c r="E136" s="87">
        <f>27830</f>
        <v>27830</v>
      </c>
      <c r="F136" s="12">
        <v>30120</v>
      </c>
      <c r="G136" s="12">
        <v>32700</v>
      </c>
      <c r="H136" s="109" t="s">
        <v>97</v>
      </c>
      <c r="I136" s="109" t="s">
        <v>22</v>
      </c>
      <c r="J136" s="74"/>
      <c r="K136" s="90"/>
      <c r="L136" s="43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F136" s="10"/>
      <c r="AG136" s="10"/>
      <c r="AH136" s="10"/>
      <c r="AI136" s="10"/>
      <c r="AJ136" s="10"/>
      <c r="AK136" s="10"/>
      <c r="AL136" s="10"/>
      <c r="AM136" s="10"/>
      <c r="AN136" s="10"/>
      <c r="AO136" s="10"/>
      <c r="AP136" s="10"/>
      <c r="AQ136" s="10"/>
      <c r="AR136" s="10"/>
      <c r="AS136" s="10"/>
      <c r="AT136" s="10"/>
      <c r="AU136" s="10"/>
      <c r="AV136" s="10"/>
      <c r="AW136" s="10"/>
      <c r="AX136" s="10"/>
      <c r="AY136" s="10"/>
      <c r="AZ136" s="10"/>
    </row>
    <row r="137" spans="1:52" s="4" customFormat="1" ht="31.5" customHeight="1" x14ac:dyDescent="0.25">
      <c r="A137" s="216" t="s">
        <v>65</v>
      </c>
      <c r="B137" s="217"/>
      <c r="C137" s="15" t="s">
        <v>14</v>
      </c>
      <c r="D137" s="30">
        <f>E137+F137+G137</f>
        <v>100853.67608</v>
      </c>
      <c r="E137" s="30">
        <f>E120+E129+E135+E136</f>
        <v>32887.47608</v>
      </c>
      <c r="F137" s="30">
        <f>F120+F131+F135+F136</f>
        <v>30120</v>
      </c>
      <c r="G137" s="30">
        <f>G120+G131+G135+G136</f>
        <v>37846.199999999997</v>
      </c>
      <c r="H137" s="242" t="s">
        <v>16</v>
      </c>
      <c r="I137" s="242" t="s">
        <v>27</v>
      </c>
      <c r="J137" s="74"/>
      <c r="K137" s="43"/>
      <c r="L137" s="43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  <c r="AI137" s="10"/>
      <c r="AJ137" s="10"/>
      <c r="AK137" s="10"/>
      <c r="AL137" s="10"/>
      <c r="AM137" s="10"/>
      <c r="AN137" s="10"/>
      <c r="AO137" s="10"/>
      <c r="AP137" s="10"/>
      <c r="AQ137" s="10"/>
      <c r="AR137" s="10"/>
      <c r="AS137" s="10"/>
      <c r="AT137" s="10"/>
      <c r="AU137" s="10"/>
      <c r="AV137" s="10"/>
      <c r="AW137" s="10"/>
      <c r="AX137" s="10"/>
      <c r="AY137" s="10"/>
      <c r="AZ137" s="10"/>
    </row>
    <row r="138" spans="1:52" s="4" customFormat="1" ht="31.5" x14ac:dyDescent="0.25">
      <c r="A138" s="218"/>
      <c r="B138" s="219"/>
      <c r="C138" s="15" t="s">
        <v>15</v>
      </c>
      <c r="D138" s="30">
        <f t="shared" ref="D138:D139" si="29">E138+F138+G138</f>
        <v>2016</v>
      </c>
      <c r="E138" s="30">
        <f t="shared" ref="E138:F138" si="30">E130</f>
        <v>2016</v>
      </c>
      <c r="F138" s="30">
        <f t="shared" si="30"/>
        <v>0</v>
      </c>
      <c r="G138" s="30">
        <f>G130</f>
        <v>0</v>
      </c>
      <c r="H138" s="243"/>
      <c r="I138" s="243"/>
      <c r="J138" s="74"/>
      <c r="K138" s="43"/>
      <c r="L138" s="43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  <c r="AJ138" s="10"/>
      <c r="AK138" s="10"/>
      <c r="AL138" s="10"/>
      <c r="AM138" s="10"/>
      <c r="AN138" s="10"/>
      <c r="AO138" s="10"/>
      <c r="AP138" s="10"/>
      <c r="AQ138" s="10"/>
      <c r="AR138" s="10"/>
      <c r="AS138" s="10"/>
      <c r="AT138" s="10"/>
      <c r="AU138" s="10"/>
      <c r="AV138" s="10"/>
      <c r="AW138" s="10"/>
      <c r="AX138" s="10"/>
      <c r="AY138" s="10"/>
      <c r="AZ138" s="10"/>
    </row>
    <row r="139" spans="1:52" s="4" customFormat="1" x14ac:dyDescent="0.25">
      <c r="A139" s="220"/>
      <c r="B139" s="221"/>
      <c r="C139" s="67" t="s">
        <v>167</v>
      </c>
      <c r="D139" s="30">
        <f t="shared" si="29"/>
        <v>102869.67608</v>
      </c>
      <c r="E139" s="68">
        <f>E137+E138</f>
        <v>34903.47608</v>
      </c>
      <c r="F139" s="68">
        <f t="shared" ref="F139" si="31">F137+F138</f>
        <v>30120</v>
      </c>
      <c r="G139" s="68">
        <f>G137+G138</f>
        <v>37846.199999999997</v>
      </c>
      <c r="H139" s="244"/>
      <c r="I139" s="244"/>
      <c r="J139" s="74"/>
      <c r="K139" s="43"/>
      <c r="L139" s="43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  <c r="AI139" s="10"/>
      <c r="AJ139" s="10"/>
      <c r="AK139" s="10"/>
      <c r="AL139" s="10"/>
      <c r="AM139" s="10"/>
      <c r="AN139" s="10"/>
      <c r="AO139" s="10"/>
      <c r="AP139" s="10"/>
      <c r="AQ139" s="10"/>
      <c r="AR139" s="10"/>
      <c r="AS139" s="10"/>
      <c r="AT139" s="10"/>
      <c r="AU139" s="10"/>
      <c r="AV139" s="10"/>
      <c r="AW139" s="10"/>
      <c r="AX139" s="10"/>
      <c r="AY139" s="10"/>
      <c r="AZ139" s="10"/>
    </row>
    <row r="140" spans="1:52" s="4" customFormat="1" ht="25.5" customHeight="1" x14ac:dyDescent="0.25">
      <c r="A140" s="253" t="s">
        <v>47</v>
      </c>
      <c r="B140" s="254"/>
      <c r="C140" s="254"/>
      <c r="D140" s="254"/>
      <c r="E140" s="254"/>
      <c r="F140" s="254"/>
      <c r="G140" s="254"/>
      <c r="H140" s="254"/>
      <c r="I140" s="255"/>
      <c r="J140" s="74"/>
      <c r="K140" s="43"/>
      <c r="L140" s="43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  <c r="AJ140" s="10"/>
      <c r="AK140" s="10"/>
      <c r="AL140" s="10"/>
      <c r="AM140" s="10"/>
      <c r="AN140" s="10"/>
      <c r="AO140" s="10"/>
      <c r="AP140" s="10"/>
      <c r="AQ140" s="10"/>
      <c r="AR140" s="10"/>
      <c r="AS140" s="10"/>
      <c r="AT140" s="10"/>
      <c r="AU140" s="10"/>
      <c r="AV140" s="10"/>
      <c r="AW140" s="10"/>
      <c r="AX140" s="10"/>
      <c r="AY140" s="10"/>
      <c r="AZ140" s="10"/>
    </row>
    <row r="141" spans="1:52" s="4" customFormat="1" ht="78.75" x14ac:dyDescent="0.25">
      <c r="A141" s="110">
        <v>1</v>
      </c>
      <c r="B141" s="109" t="s">
        <v>25</v>
      </c>
      <c r="C141" s="109" t="s">
        <v>14</v>
      </c>
      <c r="D141" s="12">
        <f>E141+F141+G141</f>
        <v>0</v>
      </c>
      <c r="E141" s="12">
        <f>E142</f>
        <v>0</v>
      </c>
      <c r="F141" s="12">
        <f t="shared" ref="F141:G141" si="32">F142</f>
        <v>0</v>
      </c>
      <c r="G141" s="12">
        <f t="shared" si="32"/>
        <v>0</v>
      </c>
      <c r="H141" s="109" t="s">
        <v>16</v>
      </c>
      <c r="I141" s="109" t="s">
        <v>20</v>
      </c>
      <c r="J141" s="256"/>
      <c r="K141" s="257"/>
      <c r="L141" s="257"/>
      <c r="M141" s="257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  <c r="AI141" s="10"/>
      <c r="AJ141" s="10"/>
      <c r="AK141" s="10"/>
      <c r="AL141" s="10"/>
      <c r="AM141" s="10"/>
      <c r="AN141" s="10"/>
      <c r="AO141" s="10"/>
      <c r="AP141" s="10"/>
      <c r="AQ141" s="10"/>
      <c r="AR141" s="10"/>
      <c r="AS141" s="10"/>
      <c r="AT141" s="10"/>
      <c r="AU141" s="10"/>
      <c r="AV141" s="10"/>
      <c r="AW141" s="10"/>
      <c r="AX141" s="10"/>
      <c r="AY141" s="10"/>
      <c r="AZ141" s="10"/>
    </row>
    <row r="142" spans="1:52" s="4" customFormat="1" ht="46.5" customHeight="1" x14ac:dyDescent="0.25">
      <c r="A142" s="121" t="s">
        <v>42</v>
      </c>
      <c r="B142" s="122" t="s">
        <v>137</v>
      </c>
      <c r="C142" s="122" t="s">
        <v>14</v>
      </c>
      <c r="D142" s="31">
        <f>E142+F142+G142</f>
        <v>0</v>
      </c>
      <c r="E142" s="31">
        <v>0</v>
      </c>
      <c r="F142" s="31">
        <v>0</v>
      </c>
      <c r="G142" s="31">
        <v>0</v>
      </c>
      <c r="H142" s="122" t="s">
        <v>123</v>
      </c>
      <c r="I142" s="122" t="s">
        <v>20</v>
      </c>
      <c r="J142" s="74" t="s">
        <v>149</v>
      </c>
      <c r="K142" s="111"/>
      <c r="L142" s="111"/>
      <c r="M142" s="111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0"/>
      <c r="AJ142" s="10"/>
      <c r="AK142" s="10"/>
      <c r="AL142" s="10"/>
      <c r="AM142" s="10"/>
      <c r="AN142" s="10"/>
      <c r="AO142" s="10"/>
      <c r="AP142" s="10"/>
      <c r="AQ142" s="10"/>
      <c r="AR142" s="10"/>
      <c r="AS142" s="10"/>
      <c r="AT142" s="10"/>
      <c r="AU142" s="10"/>
      <c r="AV142" s="10"/>
      <c r="AW142" s="10"/>
      <c r="AX142" s="10"/>
      <c r="AY142" s="10"/>
      <c r="AZ142" s="10"/>
    </row>
    <row r="143" spans="1:52" s="4" customFormat="1" ht="23.25" customHeight="1" x14ac:dyDescent="0.25">
      <c r="A143" s="253" t="s">
        <v>57</v>
      </c>
      <c r="B143" s="254"/>
      <c r="C143" s="254"/>
      <c r="D143" s="254"/>
      <c r="E143" s="254"/>
      <c r="F143" s="254"/>
      <c r="G143" s="254"/>
      <c r="H143" s="254"/>
      <c r="I143" s="255"/>
      <c r="J143" s="74"/>
      <c r="K143" s="43"/>
      <c r="L143" s="43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0"/>
      <c r="AJ143" s="10"/>
      <c r="AK143" s="10"/>
      <c r="AL143" s="10"/>
      <c r="AM143" s="10"/>
      <c r="AN143" s="10"/>
      <c r="AO143" s="10"/>
      <c r="AP143" s="10"/>
      <c r="AQ143" s="10"/>
      <c r="AR143" s="10"/>
      <c r="AS143" s="10"/>
      <c r="AT143" s="10"/>
      <c r="AU143" s="10"/>
      <c r="AV143" s="10"/>
      <c r="AW143" s="10"/>
      <c r="AX143" s="10"/>
      <c r="AY143" s="10"/>
      <c r="AZ143" s="10"/>
    </row>
    <row r="144" spans="1:52" s="14" customFormat="1" ht="63" x14ac:dyDescent="0.25">
      <c r="A144" s="110" t="s">
        <v>39</v>
      </c>
      <c r="B144" s="109" t="s">
        <v>29</v>
      </c>
      <c r="C144" s="109" t="s">
        <v>14</v>
      </c>
      <c r="D144" s="33">
        <f>SUM(D145:D151)</f>
        <v>2511.6</v>
      </c>
      <c r="E144" s="12">
        <f>SUM(E145:E151)</f>
        <v>761.59999999999991</v>
      </c>
      <c r="F144" s="33">
        <f t="shared" ref="F144:G144" si="33">SUM(F145:F151)</f>
        <v>850</v>
      </c>
      <c r="G144" s="33">
        <f t="shared" si="33"/>
        <v>900</v>
      </c>
      <c r="H144" s="109" t="s">
        <v>16</v>
      </c>
      <c r="I144" s="109" t="s">
        <v>31</v>
      </c>
      <c r="J144" s="74"/>
      <c r="K144" s="44"/>
      <c r="L144" s="44"/>
      <c r="M144" s="23"/>
      <c r="N144" s="23"/>
      <c r="O144" s="23"/>
      <c r="P144" s="23"/>
      <c r="Q144" s="23"/>
      <c r="R144" s="23"/>
      <c r="S144" s="23"/>
      <c r="T144" s="23"/>
      <c r="U144" s="23"/>
      <c r="V144" s="23"/>
      <c r="W144" s="23"/>
      <c r="X144" s="23"/>
      <c r="Y144" s="23"/>
      <c r="Z144" s="23"/>
      <c r="AA144" s="23"/>
      <c r="AB144" s="23"/>
      <c r="AC144" s="23"/>
      <c r="AD144" s="23"/>
      <c r="AE144" s="23"/>
      <c r="AF144" s="23"/>
      <c r="AG144" s="23"/>
      <c r="AH144" s="23"/>
      <c r="AI144" s="23"/>
      <c r="AJ144" s="23"/>
      <c r="AK144" s="23"/>
      <c r="AL144" s="23"/>
      <c r="AM144" s="23"/>
      <c r="AN144" s="23"/>
      <c r="AO144" s="23"/>
      <c r="AP144" s="23"/>
      <c r="AQ144" s="23"/>
      <c r="AR144" s="23"/>
      <c r="AS144" s="23"/>
      <c r="AT144" s="23"/>
      <c r="AU144" s="23"/>
      <c r="AV144" s="23"/>
      <c r="AW144" s="23"/>
      <c r="AX144" s="23"/>
      <c r="AY144" s="23"/>
      <c r="AZ144" s="23"/>
    </row>
    <row r="145" spans="1:52" s="14" customFormat="1" ht="47.25" x14ac:dyDescent="0.25">
      <c r="A145" s="121" t="s">
        <v>42</v>
      </c>
      <c r="B145" s="122" t="s">
        <v>77</v>
      </c>
      <c r="C145" s="122" t="s">
        <v>14</v>
      </c>
      <c r="D145" s="31">
        <f>E145+F145+G145</f>
        <v>50.3</v>
      </c>
      <c r="E145" s="31">
        <f>100-100+50.3</f>
        <v>50.3</v>
      </c>
      <c r="F145" s="34">
        <v>0</v>
      </c>
      <c r="G145" s="34">
        <v>0</v>
      </c>
      <c r="H145" s="122" t="s">
        <v>16</v>
      </c>
      <c r="I145" s="122" t="s">
        <v>31</v>
      </c>
      <c r="J145" s="74"/>
      <c r="K145" s="89"/>
      <c r="L145" s="44"/>
      <c r="M145" s="23"/>
      <c r="N145" s="23"/>
      <c r="O145" s="23"/>
      <c r="P145" s="23"/>
      <c r="Q145" s="23"/>
      <c r="R145" s="23"/>
      <c r="S145" s="23"/>
      <c r="T145" s="23"/>
      <c r="U145" s="23"/>
      <c r="V145" s="23"/>
      <c r="W145" s="23"/>
      <c r="X145" s="23"/>
      <c r="Y145" s="23"/>
      <c r="Z145" s="23"/>
      <c r="AA145" s="23"/>
      <c r="AB145" s="23"/>
      <c r="AC145" s="23"/>
      <c r="AD145" s="23"/>
      <c r="AE145" s="23"/>
      <c r="AF145" s="23"/>
      <c r="AG145" s="23"/>
      <c r="AH145" s="23"/>
      <c r="AI145" s="23"/>
      <c r="AJ145" s="23"/>
      <c r="AK145" s="23"/>
      <c r="AL145" s="23"/>
      <c r="AM145" s="23"/>
      <c r="AN145" s="23"/>
      <c r="AO145" s="23"/>
      <c r="AP145" s="23"/>
      <c r="AQ145" s="23"/>
      <c r="AR145" s="23"/>
      <c r="AS145" s="23"/>
      <c r="AT145" s="23"/>
      <c r="AU145" s="23"/>
      <c r="AV145" s="23"/>
      <c r="AW145" s="23"/>
      <c r="AX145" s="23"/>
      <c r="AY145" s="23"/>
      <c r="AZ145" s="23"/>
    </row>
    <row r="146" spans="1:52" s="14" customFormat="1" ht="45" customHeight="1" x14ac:dyDescent="0.25">
      <c r="A146" s="121" t="s">
        <v>43</v>
      </c>
      <c r="B146" s="122" t="s">
        <v>79</v>
      </c>
      <c r="C146" s="122" t="s">
        <v>14</v>
      </c>
      <c r="D146" s="31">
        <f>E146+F146+G146</f>
        <v>80</v>
      </c>
      <c r="E146" s="31">
        <v>80</v>
      </c>
      <c r="F146" s="34">
        <v>0</v>
      </c>
      <c r="G146" s="34">
        <v>0</v>
      </c>
      <c r="H146" s="122" t="s">
        <v>16</v>
      </c>
      <c r="I146" s="122" t="s">
        <v>31</v>
      </c>
      <c r="J146" s="74"/>
      <c r="K146" s="44"/>
      <c r="L146" s="44"/>
      <c r="M146" s="23"/>
      <c r="N146" s="23"/>
      <c r="O146" s="23"/>
      <c r="P146" s="23"/>
      <c r="Q146" s="23"/>
      <c r="R146" s="23"/>
      <c r="S146" s="23"/>
      <c r="T146" s="23"/>
      <c r="U146" s="23"/>
      <c r="V146" s="23"/>
      <c r="W146" s="23"/>
      <c r="X146" s="23"/>
      <c r="Y146" s="23"/>
      <c r="Z146" s="23"/>
      <c r="AA146" s="23"/>
      <c r="AB146" s="23"/>
      <c r="AC146" s="23"/>
      <c r="AD146" s="23"/>
      <c r="AE146" s="23"/>
      <c r="AF146" s="23"/>
      <c r="AG146" s="23"/>
      <c r="AH146" s="23"/>
      <c r="AI146" s="23"/>
      <c r="AJ146" s="23"/>
      <c r="AK146" s="23"/>
      <c r="AL146" s="23"/>
      <c r="AM146" s="23"/>
      <c r="AN146" s="23"/>
      <c r="AO146" s="23"/>
      <c r="AP146" s="23"/>
      <c r="AQ146" s="23"/>
      <c r="AR146" s="23"/>
      <c r="AS146" s="23"/>
      <c r="AT146" s="23"/>
      <c r="AU146" s="23"/>
      <c r="AV146" s="23"/>
      <c r="AW146" s="23"/>
      <c r="AX146" s="23"/>
      <c r="AY146" s="23"/>
      <c r="AZ146" s="23"/>
    </row>
    <row r="147" spans="1:52" s="14" customFormat="1" ht="47.25" x14ac:dyDescent="0.25">
      <c r="A147" s="121" t="s">
        <v>44</v>
      </c>
      <c r="B147" s="122" t="s">
        <v>85</v>
      </c>
      <c r="C147" s="122" t="s">
        <v>14</v>
      </c>
      <c r="D147" s="31">
        <f>E147+F147+G147</f>
        <v>0</v>
      </c>
      <c r="E147" s="31">
        <f>100-100</f>
        <v>0</v>
      </c>
      <c r="F147" s="34">
        <v>0</v>
      </c>
      <c r="G147" s="34">
        <v>0</v>
      </c>
      <c r="H147" s="122" t="s">
        <v>16</v>
      </c>
      <c r="I147" s="122" t="s">
        <v>31</v>
      </c>
      <c r="J147" s="74"/>
      <c r="K147" s="44"/>
      <c r="L147" s="44"/>
      <c r="M147" s="23"/>
      <c r="N147" s="23"/>
      <c r="O147" s="23"/>
      <c r="P147" s="23"/>
      <c r="Q147" s="23"/>
      <c r="R147" s="23"/>
      <c r="S147" s="23"/>
      <c r="T147" s="23"/>
      <c r="U147" s="23"/>
      <c r="V147" s="23"/>
      <c r="W147" s="23"/>
      <c r="X147" s="23"/>
      <c r="Y147" s="23"/>
      <c r="Z147" s="23"/>
      <c r="AA147" s="23"/>
      <c r="AB147" s="23"/>
      <c r="AC147" s="23"/>
      <c r="AD147" s="23"/>
      <c r="AE147" s="23"/>
      <c r="AF147" s="23"/>
      <c r="AG147" s="23"/>
      <c r="AH147" s="23"/>
      <c r="AI147" s="23"/>
      <c r="AJ147" s="23"/>
      <c r="AK147" s="23"/>
      <c r="AL147" s="23"/>
      <c r="AM147" s="23"/>
      <c r="AN147" s="23"/>
      <c r="AO147" s="23"/>
      <c r="AP147" s="23"/>
      <c r="AQ147" s="23"/>
      <c r="AR147" s="23"/>
      <c r="AS147" s="23"/>
      <c r="AT147" s="23"/>
      <c r="AU147" s="23"/>
      <c r="AV147" s="23"/>
      <c r="AW147" s="23"/>
      <c r="AX147" s="23"/>
      <c r="AY147" s="23"/>
      <c r="AZ147" s="23"/>
    </row>
    <row r="148" spans="1:52" s="14" customFormat="1" ht="47.25" x14ac:dyDescent="0.25">
      <c r="A148" s="121" t="s">
        <v>87</v>
      </c>
      <c r="B148" s="122" t="s">
        <v>94</v>
      </c>
      <c r="C148" s="122" t="s">
        <v>14</v>
      </c>
      <c r="D148" s="31">
        <f>E148+F148+G148</f>
        <v>80</v>
      </c>
      <c r="E148" s="31">
        <v>80</v>
      </c>
      <c r="F148" s="34">
        <v>0</v>
      </c>
      <c r="G148" s="34">
        <v>0</v>
      </c>
      <c r="H148" s="122" t="s">
        <v>16</v>
      </c>
      <c r="I148" s="122" t="s">
        <v>31</v>
      </c>
      <c r="J148" s="74"/>
      <c r="K148" s="44"/>
      <c r="L148" s="44"/>
      <c r="M148" s="23"/>
      <c r="N148" s="23"/>
      <c r="O148" s="23"/>
      <c r="P148" s="23"/>
      <c r="Q148" s="23"/>
      <c r="R148" s="23"/>
      <c r="S148" s="23"/>
      <c r="T148" s="23"/>
      <c r="U148" s="23"/>
      <c r="V148" s="23"/>
      <c r="W148" s="23"/>
      <c r="X148" s="23"/>
      <c r="Y148" s="23"/>
      <c r="Z148" s="23"/>
      <c r="AA148" s="23"/>
      <c r="AB148" s="23"/>
      <c r="AC148" s="23"/>
      <c r="AD148" s="23"/>
      <c r="AE148" s="23"/>
      <c r="AF148" s="23"/>
      <c r="AG148" s="23"/>
      <c r="AH148" s="23"/>
      <c r="AI148" s="23"/>
      <c r="AJ148" s="23"/>
      <c r="AK148" s="23"/>
      <c r="AL148" s="23"/>
      <c r="AM148" s="23"/>
      <c r="AN148" s="23"/>
      <c r="AO148" s="23"/>
      <c r="AP148" s="23"/>
      <c r="AQ148" s="23"/>
      <c r="AR148" s="23"/>
      <c r="AS148" s="23"/>
      <c r="AT148" s="23"/>
      <c r="AU148" s="23"/>
      <c r="AV148" s="23"/>
      <c r="AW148" s="23"/>
      <c r="AX148" s="23"/>
      <c r="AY148" s="23"/>
      <c r="AZ148" s="23"/>
    </row>
    <row r="149" spans="1:52" s="14" customFormat="1" ht="47.25" x14ac:dyDescent="0.25">
      <c r="A149" s="121" t="s">
        <v>92</v>
      </c>
      <c r="B149" s="122" t="s">
        <v>85</v>
      </c>
      <c r="C149" s="122" t="s">
        <v>14</v>
      </c>
      <c r="D149" s="31">
        <f>E149+F149+G149</f>
        <v>0</v>
      </c>
      <c r="E149" s="31">
        <f>100-100</f>
        <v>0</v>
      </c>
      <c r="F149" s="31">
        <v>0</v>
      </c>
      <c r="G149" s="34">
        <v>0</v>
      </c>
      <c r="H149" s="122" t="s">
        <v>16</v>
      </c>
      <c r="I149" s="122" t="s">
        <v>31</v>
      </c>
      <c r="J149" s="74"/>
      <c r="K149" s="44"/>
      <c r="L149" s="44"/>
      <c r="M149" s="23"/>
      <c r="N149" s="23"/>
      <c r="O149" s="23"/>
      <c r="P149" s="23"/>
      <c r="Q149" s="23"/>
      <c r="R149" s="23"/>
      <c r="S149" s="23"/>
      <c r="T149" s="23"/>
      <c r="U149" s="23"/>
      <c r="V149" s="23"/>
      <c r="W149" s="23"/>
      <c r="X149" s="23"/>
      <c r="Y149" s="23"/>
      <c r="Z149" s="23"/>
      <c r="AA149" s="23"/>
      <c r="AB149" s="23"/>
      <c r="AC149" s="23"/>
      <c r="AD149" s="23"/>
      <c r="AE149" s="23"/>
      <c r="AF149" s="23"/>
      <c r="AG149" s="23"/>
      <c r="AH149" s="23"/>
      <c r="AI149" s="23"/>
      <c r="AJ149" s="23"/>
      <c r="AK149" s="23"/>
      <c r="AL149" s="23"/>
      <c r="AM149" s="23"/>
      <c r="AN149" s="23"/>
      <c r="AO149" s="23"/>
      <c r="AP149" s="23"/>
      <c r="AQ149" s="23"/>
      <c r="AR149" s="23"/>
      <c r="AS149" s="23"/>
      <c r="AT149" s="23"/>
      <c r="AU149" s="23"/>
      <c r="AV149" s="23"/>
      <c r="AW149" s="23"/>
      <c r="AX149" s="23"/>
      <c r="AY149" s="23"/>
      <c r="AZ149" s="23"/>
    </row>
    <row r="150" spans="1:52" s="14" customFormat="1" ht="47.25" x14ac:dyDescent="0.25">
      <c r="A150" s="121" t="s">
        <v>124</v>
      </c>
      <c r="B150" s="122" t="s">
        <v>86</v>
      </c>
      <c r="C150" s="122" t="s">
        <v>14</v>
      </c>
      <c r="D150" s="31">
        <f t="shared" ref="D150:D155" si="34">E150+F150+G150</f>
        <v>1700</v>
      </c>
      <c r="E150" s="31">
        <f>200+300</f>
        <v>500</v>
      </c>
      <c r="F150" s="31">
        <v>600</v>
      </c>
      <c r="G150" s="34">
        <v>600</v>
      </c>
      <c r="H150" s="122" t="s">
        <v>16</v>
      </c>
      <c r="I150" s="122" t="s">
        <v>32</v>
      </c>
      <c r="J150" s="74"/>
      <c r="K150" s="44"/>
      <c r="L150" s="44"/>
      <c r="M150" s="23"/>
      <c r="N150" s="23"/>
      <c r="O150" s="23"/>
      <c r="P150" s="23"/>
      <c r="Q150" s="23"/>
      <c r="R150" s="23"/>
      <c r="S150" s="23"/>
      <c r="T150" s="23"/>
      <c r="U150" s="23"/>
      <c r="V150" s="23"/>
      <c r="W150" s="23"/>
      <c r="X150" s="23"/>
      <c r="Y150" s="23"/>
      <c r="Z150" s="23"/>
      <c r="AA150" s="23"/>
      <c r="AB150" s="23"/>
      <c r="AC150" s="23"/>
      <c r="AD150" s="23"/>
      <c r="AE150" s="23"/>
      <c r="AF150" s="23"/>
      <c r="AG150" s="23"/>
      <c r="AH150" s="23"/>
      <c r="AI150" s="23"/>
      <c r="AJ150" s="23"/>
      <c r="AK150" s="23"/>
      <c r="AL150" s="23"/>
      <c r="AM150" s="23"/>
      <c r="AN150" s="23"/>
      <c r="AO150" s="23"/>
      <c r="AP150" s="23"/>
      <c r="AQ150" s="23"/>
      <c r="AR150" s="23"/>
      <c r="AS150" s="23"/>
      <c r="AT150" s="23"/>
      <c r="AU150" s="23"/>
      <c r="AV150" s="23"/>
      <c r="AW150" s="23"/>
      <c r="AX150" s="23"/>
      <c r="AY150" s="23"/>
      <c r="AZ150" s="23"/>
    </row>
    <row r="151" spans="1:52" s="26" customFormat="1" ht="47.25" x14ac:dyDescent="0.25">
      <c r="A151" s="121" t="s">
        <v>138</v>
      </c>
      <c r="B151" s="122" t="s">
        <v>23</v>
      </c>
      <c r="C151" s="122" t="s">
        <v>14</v>
      </c>
      <c r="D151" s="31">
        <f>E151+F151+G151</f>
        <v>601.29999999999995</v>
      </c>
      <c r="E151" s="31">
        <v>51.3</v>
      </c>
      <c r="F151" s="34">
        <v>250</v>
      </c>
      <c r="G151" s="34">
        <v>300</v>
      </c>
      <c r="H151" s="122" t="s">
        <v>16</v>
      </c>
      <c r="I151" s="122" t="s">
        <v>32</v>
      </c>
      <c r="J151" s="74"/>
      <c r="K151" s="44"/>
      <c r="L151" s="44"/>
    </row>
    <row r="152" spans="1:52" s="14" customFormat="1" ht="53.25" customHeight="1" x14ac:dyDescent="0.25">
      <c r="A152" s="110" t="s">
        <v>40</v>
      </c>
      <c r="B152" s="109" t="s">
        <v>61</v>
      </c>
      <c r="C152" s="109" t="s">
        <v>14</v>
      </c>
      <c r="D152" s="12">
        <f t="shared" si="34"/>
        <v>3360</v>
      </c>
      <c r="E152" s="33">
        <f>E153+E154+E155+E156</f>
        <v>1030</v>
      </c>
      <c r="F152" s="33">
        <f t="shared" ref="F152:G152" si="35">F153+F154+F155+F156</f>
        <v>1120</v>
      </c>
      <c r="G152" s="33">
        <f t="shared" si="35"/>
        <v>1210</v>
      </c>
      <c r="H152" s="109" t="s">
        <v>16</v>
      </c>
      <c r="I152" s="109" t="s">
        <v>32</v>
      </c>
      <c r="J152" s="74"/>
      <c r="K152" s="44"/>
      <c r="L152" s="44"/>
      <c r="M152" s="23"/>
      <c r="N152" s="23"/>
      <c r="O152" s="23"/>
      <c r="P152" s="23"/>
      <c r="Q152" s="23"/>
      <c r="R152" s="23"/>
      <c r="S152" s="23"/>
      <c r="T152" s="23"/>
      <c r="U152" s="23"/>
      <c r="V152" s="23"/>
      <c r="W152" s="23"/>
      <c r="X152" s="23"/>
      <c r="Y152" s="23"/>
      <c r="Z152" s="23"/>
      <c r="AA152" s="23"/>
      <c r="AB152" s="23"/>
      <c r="AC152" s="23"/>
      <c r="AD152" s="23"/>
      <c r="AE152" s="23"/>
      <c r="AF152" s="23"/>
      <c r="AG152" s="23"/>
      <c r="AH152" s="23"/>
      <c r="AI152" s="23"/>
      <c r="AJ152" s="23"/>
      <c r="AK152" s="23"/>
      <c r="AL152" s="23"/>
      <c r="AM152" s="23"/>
      <c r="AN152" s="23"/>
      <c r="AO152" s="23"/>
      <c r="AP152" s="23"/>
      <c r="AQ152" s="23"/>
      <c r="AR152" s="23"/>
      <c r="AS152" s="23"/>
      <c r="AT152" s="23"/>
      <c r="AU152" s="23"/>
      <c r="AV152" s="23"/>
      <c r="AW152" s="23"/>
      <c r="AX152" s="23"/>
      <c r="AY152" s="23"/>
      <c r="AZ152" s="23"/>
    </row>
    <row r="153" spans="1:52" s="4" customFormat="1" ht="123" customHeight="1" x14ac:dyDescent="0.25">
      <c r="A153" s="121" t="s">
        <v>105</v>
      </c>
      <c r="B153" s="49" t="s">
        <v>88</v>
      </c>
      <c r="C153" s="122" t="s">
        <v>14</v>
      </c>
      <c r="D153" s="31">
        <f t="shared" si="34"/>
        <v>2190</v>
      </c>
      <c r="E153" s="34">
        <v>660</v>
      </c>
      <c r="F153" s="31">
        <v>730</v>
      </c>
      <c r="G153" s="31">
        <v>800</v>
      </c>
      <c r="H153" s="122" t="s">
        <v>16</v>
      </c>
      <c r="I153" s="122" t="s">
        <v>33</v>
      </c>
      <c r="J153" s="74"/>
      <c r="K153" s="43"/>
      <c r="L153" s="43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F153" s="10"/>
      <c r="AG153" s="10"/>
      <c r="AH153" s="10"/>
      <c r="AI153" s="10"/>
      <c r="AJ153" s="10"/>
      <c r="AK153" s="10"/>
      <c r="AL153" s="10"/>
      <c r="AM153" s="10"/>
      <c r="AN153" s="10"/>
      <c r="AO153" s="10"/>
      <c r="AP153" s="10"/>
      <c r="AQ153" s="10"/>
      <c r="AR153" s="10"/>
      <c r="AS153" s="10"/>
      <c r="AT153" s="10"/>
      <c r="AU153" s="10"/>
      <c r="AV153" s="10"/>
      <c r="AW153" s="10"/>
      <c r="AX153" s="10"/>
      <c r="AY153" s="10"/>
      <c r="AZ153" s="10"/>
    </row>
    <row r="154" spans="1:52" s="4" customFormat="1" ht="187.5" customHeight="1" x14ac:dyDescent="0.25">
      <c r="A154" s="121" t="s">
        <v>51</v>
      </c>
      <c r="B154" s="50" t="s">
        <v>89</v>
      </c>
      <c r="C154" s="122" t="s">
        <v>14</v>
      </c>
      <c r="D154" s="31">
        <f t="shared" si="34"/>
        <v>360</v>
      </c>
      <c r="E154" s="34">
        <v>110</v>
      </c>
      <c r="F154" s="31">
        <v>120</v>
      </c>
      <c r="G154" s="31">
        <v>130</v>
      </c>
      <c r="H154" s="122" t="s">
        <v>16</v>
      </c>
      <c r="I154" s="122" t="s">
        <v>33</v>
      </c>
      <c r="J154" s="74"/>
      <c r="K154" s="43"/>
      <c r="L154" s="43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10"/>
      <c r="AG154" s="10"/>
      <c r="AH154" s="10"/>
      <c r="AI154" s="10"/>
      <c r="AJ154" s="10"/>
      <c r="AK154" s="10"/>
      <c r="AL154" s="10"/>
      <c r="AM154" s="10"/>
      <c r="AN154" s="10"/>
      <c r="AO154" s="10"/>
      <c r="AP154" s="10"/>
      <c r="AQ154" s="10"/>
      <c r="AR154" s="10"/>
      <c r="AS154" s="10"/>
      <c r="AT154" s="10"/>
      <c r="AU154" s="10"/>
      <c r="AV154" s="10"/>
      <c r="AW154" s="10"/>
      <c r="AX154" s="10"/>
      <c r="AY154" s="10"/>
      <c r="AZ154" s="10"/>
    </row>
    <row r="155" spans="1:52" s="4" customFormat="1" ht="123.75" customHeight="1" x14ac:dyDescent="0.25">
      <c r="A155" s="121" t="s">
        <v>52</v>
      </c>
      <c r="B155" s="122" t="s">
        <v>90</v>
      </c>
      <c r="C155" s="122" t="s">
        <v>14</v>
      </c>
      <c r="D155" s="34">
        <f t="shared" si="34"/>
        <v>360</v>
      </c>
      <c r="E155" s="34">
        <v>110</v>
      </c>
      <c r="F155" s="31">
        <v>120</v>
      </c>
      <c r="G155" s="31">
        <v>130</v>
      </c>
      <c r="H155" s="122" t="s">
        <v>16</v>
      </c>
      <c r="I155" s="122" t="s">
        <v>33</v>
      </c>
      <c r="J155" s="74"/>
      <c r="K155" s="43"/>
      <c r="L155" s="43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F155" s="10"/>
      <c r="AG155" s="10"/>
      <c r="AH155" s="10"/>
      <c r="AI155" s="10"/>
      <c r="AJ155" s="10"/>
      <c r="AK155" s="10"/>
      <c r="AL155" s="10"/>
      <c r="AM155" s="10"/>
      <c r="AN155" s="10"/>
      <c r="AO155" s="10"/>
      <c r="AP155" s="10"/>
      <c r="AQ155" s="10"/>
      <c r="AR155" s="10"/>
      <c r="AS155" s="10"/>
      <c r="AT155" s="10"/>
      <c r="AU155" s="10"/>
      <c r="AV155" s="10"/>
      <c r="AW155" s="10"/>
      <c r="AX155" s="10"/>
      <c r="AY155" s="10"/>
      <c r="AZ155" s="10"/>
    </row>
    <row r="156" spans="1:52" s="4" customFormat="1" ht="63" customHeight="1" x14ac:dyDescent="0.25">
      <c r="A156" s="125" t="s">
        <v>80</v>
      </c>
      <c r="B156" s="48" t="s">
        <v>99</v>
      </c>
      <c r="C156" s="122" t="s">
        <v>14</v>
      </c>
      <c r="D156" s="34">
        <f>E156+F156+G156</f>
        <v>450</v>
      </c>
      <c r="E156" s="34">
        <v>150</v>
      </c>
      <c r="F156" s="31">
        <v>150</v>
      </c>
      <c r="G156" s="31">
        <v>150</v>
      </c>
      <c r="H156" s="127" t="s">
        <v>16</v>
      </c>
      <c r="I156" s="127" t="s">
        <v>33</v>
      </c>
      <c r="J156" s="74"/>
      <c r="K156" s="43"/>
      <c r="L156" s="43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F156" s="10"/>
      <c r="AG156" s="10"/>
      <c r="AH156" s="10"/>
      <c r="AI156" s="10"/>
      <c r="AJ156" s="10"/>
      <c r="AK156" s="10"/>
      <c r="AL156" s="10"/>
      <c r="AM156" s="10"/>
      <c r="AN156" s="10"/>
      <c r="AO156" s="10"/>
      <c r="AP156" s="10"/>
      <c r="AQ156" s="10"/>
      <c r="AR156" s="10"/>
      <c r="AS156" s="10"/>
      <c r="AT156" s="10"/>
      <c r="AU156" s="10"/>
      <c r="AV156" s="10"/>
      <c r="AW156" s="10"/>
      <c r="AX156" s="10"/>
      <c r="AY156" s="10"/>
      <c r="AZ156" s="10"/>
    </row>
    <row r="157" spans="1:52" s="4" customFormat="1" ht="28.5" customHeight="1" x14ac:dyDescent="0.25">
      <c r="A157" s="258" t="s">
        <v>41</v>
      </c>
      <c r="B157" s="259" t="s">
        <v>116</v>
      </c>
      <c r="C157" s="109" t="s">
        <v>14</v>
      </c>
      <c r="D157" s="12">
        <f>E157+F157+G157</f>
        <v>1413.3</v>
      </c>
      <c r="E157" s="12">
        <v>1413.3</v>
      </c>
      <c r="F157" s="12">
        <f>2617.2-2617.2</f>
        <v>0</v>
      </c>
      <c r="G157" s="12">
        <f>1481.9-1481.9</f>
        <v>0</v>
      </c>
      <c r="H157" s="250" t="s">
        <v>16</v>
      </c>
      <c r="I157" s="250" t="s">
        <v>60</v>
      </c>
      <c r="J157" s="74"/>
      <c r="K157" s="43"/>
      <c r="L157" s="43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  <c r="AF157" s="10"/>
      <c r="AG157" s="10"/>
      <c r="AH157" s="10"/>
      <c r="AI157" s="10"/>
      <c r="AJ157" s="10"/>
      <c r="AK157" s="10"/>
      <c r="AL157" s="10"/>
      <c r="AM157" s="10"/>
      <c r="AN157" s="10"/>
      <c r="AO157" s="10"/>
      <c r="AP157" s="10"/>
      <c r="AQ157" s="10"/>
      <c r="AR157" s="10"/>
      <c r="AS157" s="10"/>
      <c r="AT157" s="10"/>
      <c r="AU157" s="10"/>
      <c r="AV157" s="10"/>
      <c r="AW157" s="10"/>
      <c r="AX157" s="10"/>
      <c r="AY157" s="10"/>
      <c r="AZ157" s="10"/>
    </row>
    <row r="158" spans="1:52" s="4" customFormat="1" ht="36.75" customHeight="1" x14ac:dyDescent="0.25">
      <c r="A158" s="258"/>
      <c r="B158" s="260"/>
      <c r="C158" s="109" t="s">
        <v>15</v>
      </c>
      <c r="D158" s="12">
        <f>E158+F158+G158</f>
        <v>1203.9100000000001</v>
      </c>
      <c r="E158" s="12">
        <v>1203.9100000000001</v>
      </c>
      <c r="F158" s="12">
        <v>0</v>
      </c>
      <c r="G158" s="12">
        <v>0</v>
      </c>
      <c r="H158" s="251"/>
      <c r="I158" s="251"/>
      <c r="J158" s="74"/>
      <c r="K158" s="43"/>
      <c r="L158" s="43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F158" s="10"/>
      <c r="AG158" s="10"/>
      <c r="AH158" s="10"/>
      <c r="AI158" s="10"/>
      <c r="AJ158" s="10"/>
      <c r="AK158" s="10"/>
      <c r="AL158" s="10"/>
      <c r="AM158" s="10"/>
      <c r="AN158" s="10"/>
      <c r="AO158" s="10"/>
      <c r="AP158" s="10"/>
      <c r="AQ158" s="10"/>
      <c r="AR158" s="10"/>
      <c r="AS158" s="10"/>
      <c r="AT158" s="10"/>
      <c r="AU158" s="10"/>
      <c r="AV158" s="10"/>
      <c r="AW158" s="10"/>
      <c r="AX158" s="10"/>
      <c r="AY158" s="10"/>
      <c r="AZ158" s="10"/>
    </row>
    <row r="159" spans="1:52" s="4" customFormat="1" ht="24" customHeight="1" x14ac:dyDescent="0.25">
      <c r="A159" s="258"/>
      <c r="B159" s="261"/>
      <c r="C159" s="109" t="s">
        <v>11</v>
      </c>
      <c r="D159" s="12">
        <f>D157+D158</f>
        <v>2617.21</v>
      </c>
      <c r="E159" s="12">
        <f>E157+E158</f>
        <v>2617.21</v>
      </c>
      <c r="F159" s="12">
        <f>2617.2-2617.2</f>
        <v>0</v>
      </c>
      <c r="G159" s="12">
        <f>G157+G158</f>
        <v>0</v>
      </c>
      <c r="H159" s="252"/>
      <c r="I159" s="252"/>
      <c r="J159" s="74"/>
      <c r="K159" s="43"/>
      <c r="L159" s="43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F159" s="10"/>
      <c r="AG159" s="10"/>
      <c r="AH159" s="10"/>
      <c r="AI159" s="10"/>
      <c r="AJ159" s="10"/>
      <c r="AK159" s="10"/>
      <c r="AL159" s="10"/>
      <c r="AM159" s="10"/>
      <c r="AN159" s="10"/>
      <c r="AO159" s="10"/>
      <c r="AP159" s="10"/>
      <c r="AQ159" s="10"/>
      <c r="AR159" s="10"/>
      <c r="AS159" s="10"/>
      <c r="AT159" s="10"/>
      <c r="AU159" s="10"/>
      <c r="AV159" s="10"/>
      <c r="AW159" s="10"/>
      <c r="AX159" s="10"/>
      <c r="AY159" s="10"/>
      <c r="AZ159" s="10"/>
    </row>
    <row r="160" spans="1:52" s="4" customFormat="1" ht="31.5" customHeight="1" x14ac:dyDescent="0.25">
      <c r="A160" s="174" t="s">
        <v>48</v>
      </c>
      <c r="B160" s="259" t="s">
        <v>170</v>
      </c>
      <c r="C160" s="109" t="s">
        <v>14</v>
      </c>
      <c r="D160" s="12">
        <f>E160+F160+G160</f>
        <v>4099.1000000000004</v>
      </c>
      <c r="E160" s="12">
        <v>0</v>
      </c>
      <c r="F160" s="25">
        <v>2617.1999999999998</v>
      </c>
      <c r="G160" s="25">
        <v>1481.9</v>
      </c>
      <c r="H160" s="250" t="s">
        <v>16</v>
      </c>
      <c r="I160" s="250" t="s">
        <v>60</v>
      </c>
      <c r="J160" s="74"/>
      <c r="K160" s="43"/>
      <c r="L160" s="43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  <c r="AE160" s="10"/>
      <c r="AF160" s="10"/>
      <c r="AG160" s="10"/>
      <c r="AH160" s="10"/>
      <c r="AI160" s="10"/>
      <c r="AJ160" s="10"/>
      <c r="AK160" s="10"/>
      <c r="AL160" s="10"/>
      <c r="AM160" s="10"/>
      <c r="AN160" s="10"/>
      <c r="AO160" s="10"/>
      <c r="AP160" s="10"/>
      <c r="AQ160" s="10"/>
      <c r="AR160" s="10"/>
      <c r="AS160" s="10"/>
      <c r="AT160" s="10"/>
      <c r="AU160" s="10"/>
      <c r="AV160" s="10"/>
      <c r="AW160" s="10"/>
      <c r="AX160" s="10"/>
      <c r="AY160" s="10"/>
      <c r="AZ160" s="10"/>
    </row>
    <row r="161" spans="1:52" s="4" customFormat="1" ht="31.5" customHeight="1" x14ac:dyDescent="0.25">
      <c r="A161" s="175"/>
      <c r="B161" s="260"/>
      <c r="C161" s="109" t="s">
        <v>15</v>
      </c>
      <c r="D161" s="12">
        <f>E161+F161+G161</f>
        <v>0</v>
      </c>
      <c r="E161" s="12">
        <v>0</v>
      </c>
      <c r="F161" s="25">
        <v>0</v>
      </c>
      <c r="G161" s="25">
        <v>0</v>
      </c>
      <c r="H161" s="251"/>
      <c r="I161" s="251"/>
      <c r="J161" s="74"/>
      <c r="K161" s="43"/>
      <c r="L161" s="43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F161" s="10"/>
      <c r="AG161" s="10"/>
      <c r="AH161" s="10"/>
      <c r="AI161" s="10"/>
      <c r="AJ161" s="10"/>
      <c r="AK161" s="10"/>
      <c r="AL161" s="10"/>
      <c r="AM161" s="10"/>
      <c r="AN161" s="10"/>
      <c r="AO161" s="10"/>
      <c r="AP161" s="10"/>
      <c r="AQ161" s="10"/>
      <c r="AR161" s="10"/>
      <c r="AS161" s="10"/>
      <c r="AT161" s="10"/>
      <c r="AU161" s="10"/>
      <c r="AV161" s="10"/>
      <c r="AW161" s="10"/>
      <c r="AX161" s="10"/>
      <c r="AY161" s="10"/>
      <c r="AZ161" s="10"/>
    </row>
    <row r="162" spans="1:52" s="4" customFormat="1" ht="18.75" customHeight="1" x14ac:dyDescent="0.25">
      <c r="A162" s="176"/>
      <c r="B162" s="261"/>
      <c r="C162" s="109" t="s">
        <v>11</v>
      </c>
      <c r="D162" s="12">
        <f>E162+F162+G162</f>
        <v>4099.1000000000004</v>
      </c>
      <c r="E162" s="12">
        <f>E160+E161</f>
        <v>0</v>
      </c>
      <c r="F162" s="25">
        <f>F160+F161</f>
        <v>2617.1999999999998</v>
      </c>
      <c r="G162" s="25">
        <f>G160+G161</f>
        <v>1481.9</v>
      </c>
      <c r="H162" s="252"/>
      <c r="I162" s="252"/>
      <c r="J162" s="74"/>
      <c r="K162" s="43"/>
      <c r="L162" s="43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  <c r="AH162" s="10"/>
      <c r="AI162" s="10"/>
      <c r="AJ162" s="10"/>
      <c r="AK162" s="10"/>
      <c r="AL162" s="10"/>
      <c r="AM162" s="10"/>
      <c r="AN162" s="10"/>
      <c r="AO162" s="10"/>
      <c r="AP162" s="10"/>
      <c r="AQ162" s="10"/>
      <c r="AR162" s="10"/>
      <c r="AS162" s="10"/>
      <c r="AT162" s="10"/>
      <c r="AU162" s="10"/>
      <c r="AV162" s="10"/>
      <c r="AW162" s="10"/>
      <c r="AX162" s="10"/>
      <c r="AY162" s="10"/>
      <c r="AZ162" s="10"/>
    </row>
    <row r="163" spans="1:52" s="4" customFormat="1" ht="35.25" customHeight="1" x14ac:dyDescent="0.25">
      <c r="A163" s="263" t="s">
        <v>66</v>
      </c>
      <c r="B163" s="264"/>
      <c r="C163" s="15" t="s">
        <v>14</v>
      </c>
      <c r="D163" s="30">
        <f>E163+F163+G163</f>
        <v>11384</v>
      </c>
      <c r="E163" s="36">
        <f>E144+E152+E157</f>
        <v>3204.8999999999996</v>
      </c>
      <c r="F163" s="36">
        <f>F144+F152+F157+F160</f>
        <v>4587.2</v>
      </c>
      <c r="G163" s="36">
        <f>G144+G152+G157+G160</f>
        <v>3591.9</v>
      </c>
      <c r="H163" s="242" t="s">
        <v>16</v>
      </c>
      <c r="I163" s="242" t="s">
        <v>31</v>
      </c>
      <c r="J163" s="74"/>
      <c r="K163" s="43"/>
      <c r="L163" s="43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  <c r="AF163" s="10"/>
      <c r="AG163" s="10"/>
      <c r="AH163" s="10"/>
      <c r="AI163" s="10"/>
      <c r="AJ163" s="10"/>
      <c r="AK163" s="10"/>
      <c r="AL163" s="10"/>
      <c r="AM163" s="10"/>
      <c r="AN163" s="10"/>
      <c r="AO163" s="10"/>
      <c r="AP163" s="10"/>
      <c r="AQ163" s="10"/>
      <c r="AR163" s="10"/>
      <c r="AS163" s="10"/>
      <c r="AT163" s="10"/>
      <c r="AU163" s="10"/>
      <c r="AV163" s="10"/>
      <c r="AW163" s="10"/>
      <c r="AX163" s="10"/>
      <c r="AY163" s="10"/>
      <c r="AZ163" s="10"/>
    </row>
    <row r="164" spans="1:52" s="4" customFormat="1" ht="28.5" customHeight="1" x14ac:dyDescent="0.25">
      <c r="A164" s="265"/>
      <c r="B164" s="266"/>
      <c r="C164" s="15" t="s">
        <v>15</v>
      </c>
      <c r="D164" s="30">
        <f t="shared" ref="D164:D165" si="36">E164+F164+G164</f>
        <v>1203.9100000000001</v>
      </c>
      <c r="E164" s="30">
        <f>E158</f>
        <v>1203.9100000000001</v>
      </c>
      <c r="F164" s="30">
        <f t="shared" ref="F164:G164" si="37">F158</f>
        <v>0</v>
      </c>
      <c r="G164" s="30">
        <f t="shared" si="37"/>
        <v>0</v>
      </c>
      <c r="H164" s="243"/>
      <c r="I164" s="243"/>
      <c r="J164" s="74"/>
      <c r="K164" s="43"/>
      <c r="L164" s="43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  <c r="AF164" s="10"/>
      <c r="AG164" s="10"/>
      <c r="AH164" s="10"/>
      <c r="AI164" s="10"/>
      <c r="AJ164" s="10"/>
      <c r="AK164" s="10"/>
      <c r="AL164" s="10"/>
      <c r="AM164" s="10"/>
      <c r="AN164" s="10"/>
      <c r="AO164" s="10"/>
      <c r="AP164" s="10"/>
      <c r="AQ164" s="10"/>
      <c r="AR164" s="10"/>
      <c r="AS164" s="10"/>
      <c r="AT164" s="10"/>
      <c r="AU164" s="10"/>
      <c r="AV164" s="10"/>
      <c r="AW164" s="10"/>
      <c r="AX164" s="10"/>
      <c r="AY164" s="10"/>
      <c r="AZ164" s="10"/>
    </row>
    <row r="165" spans="1:52" s="4" customFormat="1" ht="17.25" customHeight="1" x14ac:dyDescent="0.25">
      <c r="A165" s="267"/>
      <c r="B165" s="268"/>
      <c r="C165" s="15" t="s">
        <v>11</v>
      </c>
      <c r="D165" s="30">
        <f t="shared" si="36"/>
        <v>12587.909999999998</v>
      </c>
      <c r="E165" s="30">
        <f>E163+E164</f>
        <v>4408.8099999999995</v>
      </c>
      <c r="F165" s="30">
        <f t="shared" ref="F165:G165" si="38">F163+F164</f>
        <v>4587.2</v>
      </c>
      <c r="G165" s="30">
        <f t="shared" si="38"/>
        <v>3591.9</v>
      </c>
      <c r="H165" s="244"/>
      <c r="I165" s="244"/>
      <c r="J165" s="74"/>
      <c r="K165" s="43"/>
      <c r="L165" s="43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F165" s="10"/>
      <c r="AG165" s="10"/>
      <c r="AH165" s="10"/>
      <c r="AI165" s="10"/>
      <c r="AJ165" s="10"/>
      <c r="AK165" s="10"/>
      <c r="AL165" s="10"/>
      <c r="AM165" s="10"/>
      <c r="AN165" s="10"/>
      <c r="AO165" s="10"/>
      <c r="AP165" s="10"/>
      <c r="AQ165" s="10"/>
      <c r="AR165" s="10"/>
      <c r="AS165" s="10"/>
      <c r="AT165" s="10"/>
      <c r="AU165" s="10"/>
      <c r="AV165" s="10"/>
      <c r="AW165" s="10"/>
      <c r="AX165" s="10"/>
      <c r="AY165" s="10"/>
      <c r="AZ165" s="10"/>
    </row>
    <row r="166" spans="1:52" s="4" customFormat="1" ht="22.5" customHeight="1" x14ac:dyDescent="0.25">
      <c r="A166" s="253" t="s">
        <v>58</v>
      </c>
      <c r="B166" s="254"/>
      <c r="C166" s="254"/>
      <c r="D166" s="254"/>
      <c r="E166" s="254"/>
      <c r="F166" s="254"/>
      <c r="G166" s="254"/>
      <c r="H166" s="254"/>
      <c r="I166" s="255"/>
      <c r="J166" s="74"/>
      <c r="K166" s="43"/>
      <c r="L166" s="43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F166" s="10"/>
      <c r="AG166" s="10"/>
      <c r="AH166" s="10"/>
      <c r="AI166" s="10"/>
      <c r="AJ166" s="10"/>
      <c r="AK166" s="10"/>
      <c r="AL166" s="10"/>
      <c r="AM166" s="10"/>
      <c r="AN166" s="10"/>
      <c r="AO166" s="10"/>
      <c r="AP166" s="10"/>
      <c r="AQ166" s="10"/>
      <c r="AR166" s="10"/>
      <c r="AS166" s="10"/>
      <c r="AT166" s="10"/>
      <c r="AU166" s="10"/>
      <c r="AV166" s="10"/>
      <c r="AW166" s="10"/>
      <c r="AX166" s="10"/>
      <c r="AY166" s="10"/>
      <c r="AZ166" s="10"/>
    </row>
    <row r="167" spans="1:52" s="4" customFormat="1" ht="139.5" customHeight="1" x14ac:dyDescent="0.25">
      <c r="A167" s="130" t="s">
        <v>42</v>
      </c>
      <c r="B167" s="109" t="s">
        <v>30</v>
      </c>
      <c r="C167" s="109" t="s">
        <v>14</v>
      </c>
      <c r="D167" s="12">
        <f>E167+F167+G167</f>
        <v>0</v>
      </c>
      <c r="E167" s="31">
        <v>0</v>
      </c>
      <c r="F167" s="31">
        <v>0</v>
      </c>
      <c r="G167" s="31">
        <f t="shared" ref="G167" si="39">G168</f>
        <v>0</v>
      </c>
      <c r="H167" s="109" t="s">
        <v>16</v>
      </c>
      <c r="I167" s="148" t="s">
        <v>34</v>
      </c>
      <c r="J167" s="74"/>
      <c r="K167" s="43"/>
      <c r="L167" s="43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F167" s="10"/>
      <c r="AG167" s="10"/>
      <c r="AH167" s="10"/>
      <c r="AI167" s="10"/>
      <c r="AJ167" s="10"/>
      <c r="AK167" s="10"/>
      <c r="AL167" s="10"/>
      <c r="AM167" s="10"/>
      <c r="AN167" s="10"/>
      <c r="AO167" s="10"/>
      <c r="AP167" s="10"/>
      <c r="AQ167" s="10"/>
      <c r="AR167" s="10"/>
      <c r="AS167" s="10"/>
      <c r="AT167" s="10"/>
      <c r="AU167" s="10"/>
      <c r="AV167" s="10"/>
      <c r="AW167" s="10"/>
      <c r="AX167" s="10"/>
      <c r="AY167" s="10"/>
      <c r="AZ167" s="10"/>
    </row>
    <row r="168" spans="1:52" s="4" customFormat="1" ht="126.75" customHeight="1" x14ac:dyDescent="0.25">
      <c r="A168" s="110" t="s">
        <v>43</v>
      </c>
      <c r="B168" s="109" t="s">
        <v>100</v>
      </c>
      <c r="C168" s="109" t="s">
        <v>14</v>
      </c>
      <c r="D168" s="12">
        <f t="shared" ref="D168" si="40">SUM(E168:G168)</f>
        <v>0</v>
      </c>
      <c r="E168" s="31">
        <v>0</v>
      </c>
      <c r="F168" s="31">
        <v>0</v>
      </c>
      <c r="G168" s="31">
        <v>0</v>
      </c>
      <c r="H168" s="109" t="s">
        <v>16</v>
      </c>
      <c r="I168" s="148"/>
      <c r="J168" s="74"/>
      <c r="K168" s="43"/>
      <c r="L168" s="43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10"/>
      <c r="AG168" s="10"/>
      <c r="AH168" s="10"/>
      <c r="AI168" s="10"/>
      <c r="AJ168" s="10"/>
      <c r="AK168" s="10"/>
      <c r="AL168" s="10"/>
      <c r="AM168" s="10"/>
      <c r="AN168" s="10"/>
      <c r="AO168" s="10"/>
      <c r="AP168" s="10"/>
      <c r="AQ168" s="10"/>
      <c r="AR168" s="10"/>
      <c r="AS168" s="10"/>
      <c r="AT168" s="10"/>
      <c r="AU168" s="10"/>
      <c r="AV168" s="10"/>
      <c r="AW168" s="10"/>
      <c r="AX168" s="10"/>
      <c r="AY168" s="10"/>
      <c r="AZ168" s="10"/>
    </row>
    <row r="169" spans="1:52" s="4" customFormat="1" ht="20.25" customHeight="1" x14ac:dyDescent="0.25">
      <c r="A169" s="245" t="s">
        <v>59</v>
      </c>
      <c r="B169" s="246"/>
      <c r="C169" s="246"/>
      <c r="D169" s="246"/>
      <c r="E169" s="246"/>
      <c r="F169" s="246"/>
      <c r="G169" s="246"/>
      <c r="H169" s="246"/>
      <c r="I169" s="247"/>
      <c r="J169" s="74"/>
      <c r="K169" s="43"/>
      <c r="L169" s="43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  <c r="AG169" s="10"/>
      <c r="AH169" s="10"/>
      <c r="AI169" s="10"/>
      <c r="AJ169" s="10"/>
      <c r="AK169" s="10"/>
      <c r="AL169" s="10"/>
      <c r="AM169" s="10"/>
      <c r="AN169" s="10"/>
      <c r="AO169" s="10"/>
      <c r="AP169" s="10"/>
      <c r="AQ169" s="10"/>
      <c r="AR169" s="10"/>
      <c r="AS169" s="10"/>
      <c r="AT169" s="10"/>
      <c r="AU169" s="10"/>
      <c r="AV169" s="10"/>
      <c r="AW169" s="10"/>
      <c r="AX169" s="10"/>
      <c r="AY169" s="10"/>
      <c r="AZ169" s="10"/>
    </row>
    <row r="170" spans="1:52" s="4" customFormat="1" ht="27.75" customHeight="1" x14ac:dyDescent="0.25">
      <c r="A170" s="262">
        <v>1</v>
      </c>
      <c r="B170" s="148" t="s">
        <v>35</v>
      </c>
      <c r="C170" s="109" t="s">
        <v>14</v>
      </c>
      <c r="D170" s="129">
        <f>SUM(E170:G170)</f>
        <v>0</v>
      </c>
      <c r="E170" s="29">
        <v>0</v>
      </c>
      <c r="F170" s="29">
        <v>0</v>
      </c>
      <c r="G170" s="29">
        <v>0</v>
      </c>
      <c r="H170" s="148" t="s">
        <v>16</v>
      </c>
      <c r="I170" s="148" t="s">
        <v>36</v>
      </c>
      <c r="J170" s="74"/>
      <c r="K170" s="43"/>
      <c r="L170" s="43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F170" s="10"/>
      <c r="AG170" s="10"/>
      <c r="AH170" s="10"/>
      <c r="AI170" s="10"/>
      <c r="AJ170" s="10"/>
      <c r="AK170" s="10"/>
      <c r="AL170" s="10"/>
      <c r="AM170" s="10"/>
      <c r="AN170" s="10"/>
      <c r="AO170" s="10"/>
      <c r="AP170" s="10"/>
      <c r="AQ170" s="10"/>
      <c r="AR170" s="10"/>
      <c r="AS170" s="10"/>
      <c r="AT170" s="10"/>
      <c r="AU170" s="10"/>
      <c r="AV170" s="10"/>
      <c r="AW170" s="10"/>
      <c r="AX170" s="10"/>
      <c r="AY170" s="10"/>
      <c r="AZ170" s="10"/>
    </row>
    <row r="171" spans="1:52" s="4" customFormat="1" ht="30" customHeight="1" x14ac:dyDescent="0.25">
      <c r="A171" s="262"/>
      <c r="B171" s="148"/>
      <c r="C171" s="109" t="s">
        <v>15</v>
      </c>
      <c r="D171" s="129">
        <v>0</v>
      </c>
      <c r="E171" s="29">
        <v>0</v>
      </c>
      <c r="F171" s="29">
        <v>0</v>
      </c>
      <c r="G171" s="29">
        <v>0</v>
      </c>
      <c r="H171" s="148"/>
      <c r="I171" s="148"/>
      <c r="J171" s="74"/>
      <c r="K171" s="43"/>
      <c r="L171" s="43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F171" s="10"/>
      <c r="AG171" s="10"/>
      <c r="AH171" s="10"/>
      <c r="AI171" s="10"/>
      <c r="AJ171" s="10"/>
      <c r="AK171" s="10"/>
      <c r="AL171" s="10"/>
      <c r="AM171" s="10"/>
      <c r="AN171" s="10"/>
      <c r="AO171" s="10"/>
      <c r="AP171" s="10"/>
      <c r="AQ171" s="10"/>
      <c r="AR171" s="10"/>
      <c r="AS171" s="10"/>
      <c r="AT171" s="10"/>
      <c r="AU171" s="10"/>
      <c r="AV171" s="10"/>
      <c r="AW171" s="10"/>
      <c r="AX171" s="10"/>
      <c r="AY171" s="10"/>
      <c r="AZ171" s="10"/>
    </row>
    <row r="172" spans="1:52" s="4" customFormat="1" ht="58.5" customHeight="1" x14ac:dyDescent="0.25">
      <c r="A172" s="262"/>
      <c r="B172" s="148"/>
      <c r="C172" s="109" t="s">
        <v>11</v>
      </c>
      <c r="D172" s="12">
        <f>SUM(E172:G172)</f>
        <v>0</v>
      </c>
      <c r="E172" s="16">
        <f>E170+E171</f>
        <v>0</v>
      </c>
      <c r="F172" s="16">
        <f>F170+F171</f>
        <v>0</v>
      </c>
      <c r="G172" s="16">
        <f>G170+G171</f>
        <v>0</v>
      </c>
      <c r="H172" s="148"/>
      <c r="I172" s="148"/>
      <c r="J172" s="74"/>
      <c r="K172" s="43"/>
      <c r="L172" s="43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F172" s="10"/>
      <c r="AG172" s="10"/>
      <c r="AH172" s="10"/>
      <c r="AI172" s="10"/>
      <c r="AJ172" s="10"/>
      <c r="AK172" s="10"/>
      <c r="AL172" s="10"/>
      <c r="AM172" s="10"/>
      <c r="AN172" s="10"/>
      <c r="AO172" s="10"/>
      <c r="AP172" s="10"/>
      <c r="AQ172" s="10"/>
      <c r="AR172" s="10"/>
      <c r="AS172" s="10"/>
      <c r="AT172" s="10"/>
      <c r="AU172" s="10"/>
      <c r="AV172" s="10"/>
      <c r="AW172" s="10"/>
      <c r="AX172" s="10"/>
      <c r="AY172" s="10"/>
      <c r="AZ172" s="10"/>
    </row>
    <row r="173" spans="1:52" s="4" customFormat="1" ht="18" customHeight="1" x14ac:dyDescent="0.25">
      <c r="A173" s="245" t="s">
        <v>176</v>
      </c>
      <c r="B173" s="246"/>
      <c r="C173" s="246"/>
      <c r="D173" s="246"/>
      <c r="E173" s="246"/>
      <c r="F173" s="246"/>
      <c r="G173" s="246"/>
      <c r="H173" s="246"/>
      <c r="I173" s="247"/>
      <c r="J173" s="74"/>
      <c r="K173" s="43"/>
      <c r="L173" s="43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  <c r="AF173" s="10"/>
      <c r="AG173" s="10"/>
      <c r="AH173" s="10"/>
      <c r="AI173" s="10"/>
      <c r="AJ173" s="10"/>
      <c r="AK173" s="10"/>
      <c r="AL173" s="10"/>
      <c r="AM173" s="10"/>
      <c r="AN173" s="10"/>
      <c r="AO173" s="10"/>
      <c r="AP173" s="10"/>
      <c r="AQ173" s="10"/>
      <c r="AR173" s="10"/>
      <c r="AS173" s="10"/>
      <c r="AT173" s="10"/>
      <c r="AU173" s="10"/>
      <c r="AV173" s="10"/>
      <c r="AW173" s="10"/>
      <c r="AX173" s="10"/>
      <c r="AY173" s="10"/>
      <c r="AZ173" s="10"/>
    </row>
    <row r="174" spans="1:52" s="97" customFormat="1" ht="177" customHeight="1" x14ac:dyDescent="0.25">
      <c r="A174" s="91" t="s">
        <v>39</v>
      </c>
      <c r="B174" s="92" t="s">
        <v>178</v>
      </c>
      <c r="C174" s="92" t="s">
        <v>14</v>
      </c>
      <c r="D174" s="12">
        <f>E174+F174+G174</f>
        <v>183.3</v>
      </c>
      <c r="E174" s="98">
        <v>183.3</v>
      </c>
      <c r="F174" s="16">
        <v>0</v>
      </c>
      <c r="G174" s="16">
        <v>0</v>
      </c>
      <c r="H174" s="109" t="s">
        <v>97</v>
      </c>
      <c r="I174" s="99" t="s">
        <v>177</v>
      </c>
      <c r="J174" s="93"/>
      <c r="K174" s="94"/>
      <c r="L174" s="95"/>
      <c r="M174" s="96"/>
      <c r="N174" s="96"/>
      <c r="O174" s="96"/>
      <c r="P174" s="96"/>
      <c r="Q174" s="96"/>
      <c r="R174" s="96"/>
      <c r="S174" s="96"/>
      <c r="T174" s="96"/>
      <c r="U174" s="96"/>
      <c r="V174" s="96"/>
      <c r="W174" s="96"/>
      <c r="X174" s="96"/>
      <c r="Y174" s="96"/>
      <c r="Z174" s="96"/>
      <c r="AA174" s="96"/>
      <c r="AB174" s="96"/>
      <c r="AC174" s="96"/>
      <c r="AD174" s="96"/>
      <c r="AE174" s="96"/>
      <c r="AF174" s="96"/>
      <c r="AG174" s="96"/>
      <c r="AH174" s="96"/>
      <c r="AI174" s="96"/>
      <c r="AJ174" s="96"/>
      <c r="AK174" s="96"/>
      <c r="AL174" s="96"/>
      <c r="AM174" s="96"/>
      <c r="AN174" s="96"/>
      <c r="AO174" s="96"/>
      <c r="AP174" s="96"/>
      <c r="AQ174" s="96"/>
      <c r="AR174" s="96"/>
      <c r="AS174" s="96"/>
      <c r="AT174" s="96"/>
      <c r="AU174" s="96"/>
      <c r="AV174" s="96"/>
      <c r="AW174" s="96"/>
      <c r="AX174" s="96"/>
      <c r="AY174" s="96"/>
      <c r="AZ174" s="96"/>
    </row>
    <row r="175" spans="1:52" s="97" customFormat="1" ht="24.75" customHeight="1" x14ac:dyDescent="0.25">
      <c r="A175" s="245" t="s">
        <v>182</v>
      </c>
      <c r="B175" s="246"/>
      <c r="C175" s="246"/>
      <c r="D175" s="246"/>
      <c r="E175" s="246"/>
      <c r="F175" s="246"/>
      <c r="G175" s="246"/>
      <c r="H175" s="246"/>
      <c r="I175" s="247"/>
      <c r="J175" s="93"/>
      <c r="K175" s="94"/>
      <c r="L175" s="95"/>
      <c r="M175" s="96"/>
      <c r="N175" s="96"/>
      <c r="O175" s="96"/>
      <c r="P175" s="96"/>
      <c r="Q175" s="96"/>
      <c r="R175" s="96"/>
      <c r="S175" s="96"/>
      <c r="T175" s="96"/>
      <c r="U175" s="96"/>
      <c r="V175" s="96"/>
      <c r="W175" s="96"/>
      <c r="X175" s="96"/>
      <c r="Y175" s="96"/>
      <c r="Z175" s="96"/>
      <c r="AA175" s="96"/>
      <c r="AB175" s="96"/>
      <c r="AC175" s="96"/>
      <c r="AD175" s="96"/>
      <c r="AE175" s="96"/>
      <c r="AF175" s="96"/>
      <c r="AG175" s="96"/>
      <c r="AH175" s="96"/>
      <c r="AI175" s="96"/>
      <c r="AJ175" s="96"/>
      <c r="AK175" s="96"/>
      <c r="AL175" s="96"/>
      <c r="AM175" s="96"/>
      <c r="AN175" s="96"/>
      <c r="AO175" s="96"/>
      <c r="AP175" s="96"/>
      <c r="AQ175" s="96"/>
      <c r="AR175" s="96"/>
      <c r="AS175" s="96"/>
      <c r="AT175" s="96"/>
      <c r="AU175" s="96"/>
      <c r="AV175" s="96"/>
      <c r="AW175" s="96"/>
      <c r="AX175" s="96"/>
      <c r="AY175" s="96"/>
      <c r="AZ175" s="96"/>
    </row>
    <row r="176" spans="1:52" s="97" customFormat="1" ht="38.25" customHeight="1" x14ac:dyDescent="0.25">
      <c r="A176" s="185" t="s">
        <v>39</v>
      </c>
      <c r="B176" s="177" t="s">
        <v>187</v>
      </c>
      <c r="C176" s="109" t="s">
        <v>14</v>
      </c>
      <c r="D176" s="85">
        <f>E176+F176+G176</f>
        <v>296.5</v>
      </c>
      <c r="E176" s="135">
        <v>296.5</v>
      </c>
      <c r="F176" s="134">
        <v>0</v>
      </c>
      <c r="G176" s="134">
        <v>0</v>
      </c>
      <c r="H176" s="282" t="s">
        <v>16</v>
      </c>
      <c r="I176" s="285" t="s">
        <v>183</v>
      </c>
      <c r="J176" s="93"/>
      <c r="K176" s="94"/>
      <c r="L176" s="95"/>
      <c r="M176" s="96"/>
      <c r="N176" s="96"/>
      <c r="O176" s="96"/>
      <c r="P176" s="96"/>
      <c r="Q176" s="96"/>
      <c r="R176" s="96"/>
      <c r="S176" s="96"/>
      <c r="T176" s="96"/>
      <c r="U176" s="96"/>
      <c r="V176" s="96"/>
      <c r="W176" s="96"/>
      <c r="X176" s="96"/>
      <c r="Y176" s="96"/>
      <c r="Z176" s="96"/>
      <c r="AA176" s="96"/>
      <c r="AB176" s="96"/>
      <c r="AC176" s="96"/>
      <c r="AD176" s="96"/>
      <c r="AE176" s="96"/>
      <c r="AF176" s="96"/>
      <c r="AG176" s="96"/>
      <c r="AH176" s="96"/>
      <c r="AI176" s="96"/>
      <c r="AJ176" s="96"/>
      <c r="AK176" s="96"/>
      <c r="AL176" s="96"/>
      <c r="AM176" s="96"/>
      <c r="AN176" s="96"/>
      <c r="AO176" s="96"/>
      <c r="AP176" s="96"/>
      <c r="AQ176" s="96"/>
      <c r="AR176" s="96"/>
      <c r="AS176" s="96"/>
      <c r="AT176" s="96"/>
      <c r="AU176" s="96"/>
      <c r="AV176" s="96"/>
      <c r="AW176" s="96"/>
      <c r="AX176" s="96"/>
      <c r="AY176" s="96"/>
      <c r="AZ176" s="96"/>
    </row>
    <row r="177" spans="1:52" s="97" customFormat="1" ht="44.25" customHeight="1" x14ac:dyDescent="0.25">
      <c r="A177" s="186"/>
      <c r="B177" s="178"/>
      <c r="C177" s="109" t="s">
        <v>15</v>
      </c>
      <c r="D177" s="85">
        <f>E177+F177+G177</f>
        <v>3410.1</v>
      </c>
      <c r="E177" s="135">
        <v>3410.1</v>
      </c>
      <c r="F177" s="134">
        <v>0</v>
      </c>
      <c r="G177" s="134">
        <v>0</v>
      </c>
      <c r="H177" s="283"/>
      <c r="I177" s="286"/>
      <c r="J177" s="93"/>
      <c r="K177" s="94"/>
      <c r="L177" s="95"/>
      <c r="M177" s="96"/>
      <c r="N177" s="96"/>
      <c r="O177" s="96"/>
      <c r="P177" s="96"/>
      <c r="Q177" s="96"/>
      <c r="R177" s="96"/>
      <c r="S177" s="96"/>
      <c r="T177" s="96"/>
      <c r="U177" s="96"/>
      <c r="V177" s="96"/>
      <c r="W177" s="96"/>
      <c r="X177" s="96"/>
      <c r="Y177" s="96"/>
      <c r="Z177" s="96"/>
      <c r="AA177" s="96"/>
      <c r="AB177" s="96"/>
      <c r="AC177" s="96"/>
      <c r="AD177" s="96"/>
      <c r="AE177" s="96"/>
      <c r="AF177" s="96"/>
      <c r="AG177" s="96"/>
      <c r="AH177" s="96"/>
      <c r="AI177" s="96"/>
      <c r="AJ177" s="96"/>
      <c r="AK177" s="96"/>
      <c r="AL177" s="96"/>
      <c r="AM177" s="96"/>
      <c r="AN177" s="96"/>
      <c r="AO177" s="96"/>
      <c r="AP177" s="96"/>
      <c r="AQ177" s="96"/>
      <c r="AR177" s="96"/>
      <c r="AS177" s="96"/>
      <c r="AT177" s="96"/>
      <c r="AU177" s="96"/>
      <c r="AV177" s="96"/>
      <c r="AW177" s="96"/>
      <c r="AX177" s="96"/>
      <c r="AY177" s="96"/>
      <c r="AZ177" s="96"/>
    </row>
    <row r="178" spans="1:52" s="97" customFormat="1" ht="60" customHeight="1" x14ac:dyDescent="0.25">
      <c r="A178" s="187"/>
      <c r="B178" s="146"/>
      <c r="C178" s="109" t="s">
        <v>11</v>
      </c>
      <c r="D178" s="132">
        <f>E178+F178+G178</f>
        <v>3706.6</v>
      </c>
      <c r="E178" s="133">
        <f>E176+E177</f>
        <v>3706.6</v>
      </c>
      <c r="F178" s="133">
        <v>0</v>
      </c>
      <c r="G178" s="133">
        <v>0</v>
      </c>
      <c r="H178" s="284"/>
      <c r="I178" s="287"/>
      <c r="J178" s="93"/>
      <c r="K178" s="94"/>
      <c r="L178" s="95"/>
      <c r="M178" s="96"/>
      <c r="N178" s="96"/>
      <c r="O178" s="96"/>
      <c r="P178" s="96"/>
      <c r="Q178" s="96"/>
      <c r="R178" s="96"/>
      <c r="S178" s="96"/>
      <c r="T178" s="96"/>
      <c r="U178" s="96"/>
      <c r="V178" s="96"/>
      <c r="W178" s="96"/>
      <c r="X178" s="96"/>
      <c r="Y178" s="96"/>
      <c r="Z178" s="96"/>
      <c r="AA178" s="96"/>
      <c r="AB178" s="96"/>
      <c r="AC178" s="96"/>
      <c r="AD178" s="96"/>
      <c r="AE178" s="96"/>
      <c r="AF178" s="96"/>
      <c r="AG178" s="96"/>
      <c r="AH178" s="96"/>
      <c r="AI178" s="96"/>
      <c r="AJ178" s="96"/>
      <c r="AK178" s="96"/>
      <c r="AL178" s="96"/>
      <c r="AM178" s="96"/>
      <c r="AN178" s="96"/>
      <c r="AO178" s="96"/>
      <c r="AP178" s="96"/>
      <c r="AQ178" s="96"/>
      <c r="AR178" s="96"/>
      <c r="AS178" s="96"/>
      <c r="AT178" s="96"/>
      <c r="AU178" s="96"/>
      <c r="AV178" s="96"/>
      <c r="AW178" s="96"/>
      <c r="AX178" s="96"/>
      <c r="AY178" s="96"/>
      <c r="AZ178" s="96"/>
    </row>
    <row r="179" spans="1:52" s="4" customFormat="1" ht="30.75" customHeight="1" x14ac:dyDescent="0.25">
      <c r="A179" s="210" t="s">
        <v>68</v>
      </c>
      <c r="B179" s="211"/>
      <c r="C179" s="15" t="s">
        <v>14</v>
      </c>
      <c r="D179" s="30">
        <f>E179+F179+G179</f>
        <v>323636.67142999999</v>
      </c>
      <c r="E179" s="36">
        <f>E168+E170+E163+E141+E137+E115+E174+0.3+E176</f>
        <v>117802.85143000001</v>
      </c>
      <c r="F179" s="30">
        <f>F168+F170+F163+F141+F137+F115</f>
        <v>81305.22</v>
      </c>
      <c r="G179" s="30">
        <f>G168+G170+G163+G141+G137+G115</f>
        <v>124528.6</v>
      </c>
      <c r="H179" s="216"/>
      <c r="I179" s="217"/>
      <c r="J179" s="74"/>
      <c r="K179" s="43"/>
      <c r="L179" s="43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  <c r="AF179" s="10"/>
      <c r="AG179" s="10"/>
      <c r="AH179" s="10"/>
      <c r="AI179" s="10"/>
      <c r="AJ179" s="10"/>
      <c r="AK179" s="10"/>
      <c r="AL179" s="10"/>
      <c r="AM179" s="10"/>
      <c r="AN179" s="10"/>
      <c r="AO179" s="10"/>
      <c r="AP179" s="10"/>
      <c r="AQ179" s="10"/>
      <c r="AR179" s="10"/>
      <c r="AS179" s="10"/>
      <c r="AT179" s="10"/>
      <c r="AU179" s="10"/>
      <c r="AV179" s="10"/>
      <c r="AW179" s="10"/>
      <c r="AX179" s="10"/>
      <c r="AY179" s="10"/>
      <c r="AZ179" s="10"/>
    </row>
    <row r="180" spans="1:52" s="4" customFormat="1" ht="26.25" customHeight="1" x14ac:dyDescent="0.25">
      <c r="A180" s="212"/>
      <c r="B180" s="213"/>
      <c r="C180" s="15" t="s">
        <v>102</v>
      </c>
      <c r="D180" s="30">
        <f t="shared" ref="D180:D182" si="41">E180+F180+G180</f>
        <v>9510</v>
      </c>
      <c r="E180" s="36">
        <f>E116</f>
        <v>9510</v>
      </c>
      <c r="F180" s="30">
        <f>F116</f>
        <v>0</v>
      </c>
      <c r="G180" s="30">
        <f>G116</f>
        <v>0</v>
      </c>
      <c r="H180" s="218"/>
      <c r="I180" s="219"/>
      <c r="J180" s="74"/>
      <c r="K180" s="43"/>
      <c r="L180" s="43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F180" s="10"/>
      <c r="AG180" s="10"/>
      <c r="AH180" s="10"/>
      <c r="AI180" s="10"/>
      <c r="AJ180" s="10"/>
      <c r="AK180" s="10"/>
      <c r="AL180" s="10"/>
      <c r="AM180" s="10"/>
      <c r="AN180" s="10"/>
      <c r="AO180" s="10"/>
      <c r="AP180" s="10"/>
      <c r="AQ180" s="10"/>
      <c r="AR180" s="10"/>
      <c r="AS180" s="10"/>
      <c r="AT180" s="10"/>
      <c r="AU180" s="10"/>
      <c r="AV180" s="10"/>
      <c r="AW180" s="10"/>
      <c r="AX180" s="10"/>
      <c r="AY180" s="10"/>
      <c r="AZ180" s="10"/>
    </row>
    <row r="181" spans="1:52" s="4" customFormat="1" ht="29.25" customHeight="1" x14ac:dyDescent="0.25">
      <c r="A181" s="212"/>
      <c r="B181" s="213"/>
      <c r="C181" s="15" t="s">
        <v>15</v>
      </c>
      <c r="D181" s="30">
        <f t="shared" si="41"/>
        <v>9140.01</v>
      </c>
      <c r="E181" s="36">
        <f>E171+E164+E117+E138+E177</f>
        <v>9140.01</v>
      </c>
      <c r="F181" s="30">
        <f>F171+F164+F117</f>
        <v>0</v>
      </c>
      <c r="G181" s="30">
        <f>G171+G164+G117+G138</f>
        <v>0</v>
      </c>
      <c r="H181" s="218"/>
      <c r="I181" s="219"/>
      <c r="J181" s="74"/>
      <c r="K181" s="43"/>
      <c r="L181" s="43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  <c r="AG181" s="10"/>
      <c r="AH181" s="10"/>
      <c r="AI181" s="10"/>
      <c r="AJ181" s="10"/>
      <c r="AK181" s="10"/>
      <c r="AL181" s="10"/>
      <c r="AM181" s="10"/>
      <c r="AN181" s="10"/>
      <c r="AO181" s="10"/>
      <c r="AP181" s="10"/>
      <c r="AQ181" s="10"/>
      <c r="AR181" s="10"/>
      <c r="AS181" s="10"/>
      <c r="AT181" s="10"/>
      <c r="AU181" s="10"/>
      <c r="AV181" s="10"/>
      <c r="AW181" s="10"/>
      <c r="AX181" s="10"/>
      <c r="AY181" s="10"/>
      <c r="AZ181" s="10"/>
    </row>
    <row r="182" spans="1:52" s="4" customFormat="1" x14ac:dyDescent="0.25">
      <c r="A182" s="214"/>
      <c r="B182" s="215"/>
      <c r="C182" s="15" t="s">
        <v>11</v>
      </c>
      <c r="D182" s="30">
        <f t="shared" si="41"/>
        <v>342286.68143</v>
      </c>
      <c r="E182" s="36">
        <f>E179+E180+E181</f>
        <v>136452.86143000002</v>
      </c>
      <c r="F182" s="30">
        <f t="shared" ref="F182" si="42">F179+F180+F181</f>
        <v>81305.22</v>
      </c>
      <c r="G182" s="30">
        <f>G179+G180+G181</f>
        <v>124528.6</v>
      </c>
      <c r="H182" s="220"/>
      <c r="I182" s="221"/>
      <c r="J182" s="74"/>
      <c r="K182" s="43"/>
      <c r="L182" s="43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  <c r="AF182" s="10"/>
      <c r="AG182" s="10"/>
      <c r="AH182" s="10"/>
      <c r="AI182" s="10"/>
      <c r="AJ182" s="10"/>
      <c r="AK182" s="10"/>
      <c r="AL182" s="10"/>
      <c r="AM182" s="10"/>
      <c r="AN182" s="10"/>
      <c r="AO182" s="10"/>
      <c r="AP182" s="10"/>
      <c r="AQ182" s="10"/>
      <c r="AR182" s="10"/>
      <c r="AS182" s="10"/>
      <c r="AT182" s="10"/>
      <c r="AU182" s="10"/>
      <c r="AV182" s="10"/>
      <c r="AW182" s="10"/>
      <c r="AX182" s="10"/>
      <c r="AY182" s="10"/>
      <c r="AZ182" s="10"/>
    </row>
    <row r="183" spans="1:52" s="4" customFormat="1" ht="31.5" customHeight="1" x14ac:dyDescent="0.25">
      <c r="A183" s="269" t="s">
        <v>67</v>
      </c>
      <c r="B183" s="270"/>
      <c r="C183" s="19" t="s">
        <v>14</v>
      </c>
      <c r="D183" s="38">
        <f>E183+F183+G183</f>
        <v>331684.84718000004</v>
      </c>
      <c r="E183" s="38">
        <f>E179+E64</f>
        <v>121806.75512000002</v>
      </c>
      <c r="F183" s="38">
        <f>F179+F64</f>
        <v>84540.692060000001</v>
      </c>
      <c r="G183" s="38">
        <f>G179+G64</f>
        <v>125337.40000000001</v>
      </c>
      <c r="H183" s="275"/>
      <c r="I183" s="276"/>
      <c r="J183" s="74"/>
      <c r="K183" s="281"/>
      <c r="L183" s="281"/>
      <c r="M183" s="281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  <c r="AF183" s="10"/>
      <c r="AG183" s="10"/>
      <c r="AH183" s="10"/>
      <c r="AI183" s="10"/>
      <c r="AJ183" s="10"/>
      <c r="AK183" s="10"/>
      <c r="AL183" s="10"/>
      <c r="AM183" s="10"/>
      <c r="AN183" s="10"/>
      <c r="AO183" s="10"/>
      <c r="AP183" s="10"/>
      <c r="AQ183" s="10"/>
      <c r="AR183" s="10"/>
      <c r="AS183" s="10"/>
      <c r="AT183" s="10"/>
      <c r="AU183" s="10"/>
      <c r="AV183" s="10"/>
      <c r="AW183" s="10"/>
      <c r="AX183" s="10"/>
      <c r="AY183" s="10"/>
      <c r="AZ183" s="10"/>
    </row>
    <row r="184" spans="1:52" s="4" customFormat="1" ht="31.5" x14ac:dyDescent="0.25">
      <c r="A184" s="271"/>
      <c r="B184" s="272"/>
      <c r="C184" s="19" t="s">
        <v>102</v>
      </c>
      <c r="D184" s="38">
        <f t="shared" ref="D184:D186" si="43">E184+F184+G184</f>
        <v>9510</v>
      </c>
      <c r="E184" s="38">
        <f>E180</f>
        <v>9510</v>
      </c>
      <c r="F184" s="38">
        <f t="shared" ref="F184:G184" si="44">F180</f>
        <v>0</v>
      </c>
      <c r="G184" s="38">
        <f t="shared" si="44"/>
        <v>0</v>
      </c>
      <c r="H184" s="277"/>
      <c r="I184" s="278"/>
      <c r="J184" s="74"/>
      <c r="K184" s="43"/>
      <c r="L184" s="43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  <c r="AF184" s="10"/>
      <c r="AG184" s="10"/>
      <c r="AH184" s="10"/>
      <c r="AI184" s="10"/>
      <c r="AJ184" s="10"/>
      <c r="AK184" s="10"/>
      <c r="AL184" s="10"/>
      <c r="AM184" s="10"/>
      <c r="AN184" s="10"/>
      <c r="AO184" s="10"/>
      <c r="AP184" s="10"/>
      <c r="AQ184" s="10"/>
      <c r="AR184" s="10"/>
      <c r="AS184" s="10"/>
      <c r="AT184" s="10"/>
      <c r="AU184" s="10"/>
      <c r="AV184" s="10"/>
      <c r="AW184" s="10"/>
      <c r="AX184" s="10"/>
      <c r="AY184" s="10"/>
      <c r="AZ184" s="10"/>
    </row>
    <row r="185" spans="1:52" s="4" customFormat="1" ht="23.25" customHeight="1" x14ac:dyDescent="0.25">
      <c r="A185" s="271"/>
      <c r="B185" s="272"/>
      <c r="C185" s="19" t="s">
        <v>15</v>
      </c>
      <c r="D185" s="38">
        <f t="shared" si="43"/>
        <v>92905.589380000005</v>
      </c>
      <c r="E185" s="38">
        <f>E181+E65</f>
        <v>53161.344790000003</v>
      </c>
      <c r="F185" s="38">
        <f>F181+F65</f>
        <v>32464.744590000002</v>
      </c>
      <c r="G185" s="38">
        <f>G181+G65</f>
        <v>7279.5</v>
      </c>
      <c r="H185" s="277"/>
      <c r="I185" s="278"/>
      <c r="J185" s="74"/>
      <c r="K185" s="43"/>
      <c r="L185" s="43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  <c r="AF185" s="10"/>
      <c r="AG185" s="10"/>
      <c r="AH185" s="10"/>
      <c r="AI185" s="10"/>
      <c r="AJ185" s="10"/>
      <c r="AK185" s="10"/>
      <c r="AL185" s="10"/>
      <c r="AM185" s="10"/>
      <c r="AN185" s="10"/>
      <c r="AO185" s="10"/>
      <c r="AP185" s="10"/>
      <c r="AQ185" s="10"/>
      <c r="AR185" s="10"/>
      <c r="AS185" s="10"/>
      <c r="AT185" s="10"/>
      <c r="AU185" s="10"/>
      <c r="AV185" s="10"/>
      <c r="AW185" s="10"/>
      <c r="AX185" s="10"/>
      <c r="AY185" s="10"/>
      <c r="AZ185" s="10"/>
    </row>
    <row r="186" spans="1:52" s="4" customFormat="1" x14ac:dyDescent="0.25">
      <c r="A186" s="273"/>
      <c r="B186" s="274"/>
      <c r="C186" s="19" t="s">
        <v>11</v>
      </c>
      <c r="D186" s="38">
        <f t="shared" si="43"/>
        <v>434100.43656000006</v>
      </c>
      <c r="E186" s="141">
        <f>E183+E184+E185</f>
        <v>184478.09991000002</v>
      </c>
      <c r="F186" s="38">
        <f>F183+F184+F185</f>
        <v>117005.43665</v>
      </c>
      <c r="G186" s="38">
        <f t="shared" ref="G186" si="45">G183+G184+G185</f>
        <v>132616.90000000002</v>
      </c>
      <c r="H186" s="279"/>
      <c r="I186" s="280"/>
      <c r="J186" s="74"/>
      <c r="K186" s="43"/>
      <c r="L186" s="43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  <c r="AF186" s="10"/>
      <c r="AG186" s="10"/>
      <c r="AH186" s="10"/>
      <c r="AI186" s="10"/>
      <c r="AJ186" s="10"/>
      <c r="AK186" s="10"/>
      <c r="AL186" s="10"/>
      <c r="AM186" s="10"/>
      <c r="AN186" s="10"/>
      <c r="AO186" s="10"/>
      <c r="AP186" s="10"/>
      <c r="AQ186" s="10"/>
      <c r="AR186" s="10"/>
      <c r="AS186" s="10"/>
      <c r="AT186" s="10"/>
      <c r="AU186" s="10"/>
      <c r="AV186" s="10"/>
      <c r="AW186" s="10"/>
      <c r="AX186" s="10"/>
      <c r="AY186" s="10"/>
      <c r="AZ186" s="10"/>
    </row>
    <row r="187" spans="1:52" s="4" customFormat="1" hidden="1" x14ac:dyDescent="0.25">
      <c r="A187" s="128"/>
      <c r="B187" s="9"/>
      <c r="C187" s="10"/>
      <c r="D187" s="11"/>
      <c r="E187" s="28"/>
      <c r="F187" s="28"/>
      <c r="G187" s="28"/>
      <c r="H187" s="9"/>
      <c r="I187" s="10"/>
      <c r="J187" s="74"/>
      <c r="K187" s="43"/>
      <c r="L187" s="43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F187" s="10"/>
      <c r="AG187" s="10"/>
      <c r="AH187" s="10"/>
      <c r="AI187" s="10"/>
      <c r="AJ187" s="10"/>
      <c r="AK187" s="10"/>
      <c r="AL187" s="10"/>
      <c r="AM187" s="10"/>
      <c r="AN187" s="10"/>
      <c r="AO187" s="10"/>
      <c r="AP187" s="10"/>
      <c r="AQ187" s="10"/>
      <c r="AR187" s="10"/>
      <c r="AS187" s="10"/>
      <c r="AT187" s="10"/>
      <c r="AU187" s="10"/>
      <c r="AV187" s="10"/>
      <c r="AW187" s="10"/>
      <c r="AX187" s="10"/>
      <c r="AY187" s="10"/>
      <c r="AZ187" s="10"/>
    </row>
    <row r="188" spans="1:52" s="4" customFormat="1" x14ac:dyDescent="0.25">
      <c r="A188" s="128"/>
      <c r="B188" s="9"/>
      <c r="C188" s="10"/>
      <c r="D188" s="11"/>
      <c r="E188" s="28"/>
      <c r="F188" s="28"/>
      <c r="G188" s="28"/>
      <c r="H188" s="9"/>
      <c r="I188" s="10"/>
      <c r="J188" s="74"/>
      <c r="K188" s="43"/>
      <c r="L188" s="43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  <c r="AE188" s="10"/>
      <c r="AF188" s="10"/>
      <c r="AG188" s="10"/>
      <c r="AH188" s="10"/>
      <c r="AI188" s="10"/>
      <c r="AJ188" s="10"/>
      <c r="AK188" s="10"/>
      <c r="AL188" s="10"/>
      <c r="AM188" s="10"/>
      <c r="AN188" s="10"/>
      <c r="AO188" s="10"/>
      <c r="AP188" s="10"/>
      <c r="AQ188" s="10"/>
      <c r="AR188" s="10"/>
      <c r="AS188" s="10"/>
      <c r="AT188" s="10"/>
      <c r="AU188" s="10"/>
      <c r="AV188" s="10"/>
      <c r="AW188" s="10"/>
      <c r="AX188" s="10"/>
      <c r="AY188" s="10"/>
      <c r="AZ188" s="10"/>
    </row>
    <row r="189" spans="1:52" s="4" customFormat="1" x14ac:dyDescent="0.25">
      <c r="A189" s="128"/>
      <c r="B189" s="9"/>
      <c r="C189" s="10"/>
      <c r="D189" s="11"/>
      <c r="E189" s="28"/>
      <c r="F189" s="102"/>
      <c r="G189" s="28"/>
      <c r="H189" s="9"/>
      <c r="I189" s="10"/>
      <c r="J189" s="74"/>
      <c r="K189" s="43"/>
      <c r="L189" s="43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  <c r="AE189" s="10"/>
      <c r="AF189" s="10"/>
      <c r="AG189" s="10"/>
      <c r="AH189" s="10"/>
      <c r="AI189" s="10"/>
      <c r="AJ189" s="10"/>
      <c r="AK189" s="10"/>
      <c r="AL189" s="10"/>
      <c r="AM189" s="10"/>
      <c r="AN189" s="10"/>
      <c r="AO189" s="10"/>
      <c r="AP189" s="10"/>
      <c r="AQ189" s="10"/>
      <c r="AR189" s="10"/>
      <c r="AS189" s="10"/>
      <c r="AT189" s="10"/>
      <c r="AU189" s="10"/>
      <c r="AV189" s="10"/>
      <c r="AW189" s="10"/>
      <c r="AX189" s="10"/>
      <c r="AY189" s="10"/>
      <c r="AZ189" s="10"/>
    </row>
    <row r="190" spans="1:52" s="4" customFormat="1" x14ac:dyDescent="0.25">
      <c r="A190" s="128"/>
      <c r="B190" s="9"/>
      <c r="C190" s="10"/>
      <c r="D190" s="103"/>
      <c r="E190" s="103"/>
      <c r="F190" s="103"/>
      <c r="G190" s="28"/>
      <c r="H190" s="9"/>
      <c r="I190" s="10"/>
      <c r="J190" s="74"/>
      <c r="K190" s="43"/>
      <c r="L190" s="43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  <c r="AE190" s="10"/>
      <c r="AF190" s="10"/>
      <c r="AG190" s="10"/>
      <c r="AH190" s="10"/>
      <c r="AI190" s="10"/>
      <c r="AJ190" s="10"/>
      <c r="AK190" s="10"/>
      <c r="AL190" s="10"/>
      <c r="AM190" s="10"/>
      <c r="AN190" s="10"/>
      <c r="AO190" s="10"/>
      <c r="AP190" s="10"/>
      <c r="AQ190" s="10"/>
      <c r="AR190" s="10"/>
      <c r="AS190" s="10"/>
      <c r="AT190" s="10"/>
      <c r="AU190" s="10"/>
      <c r="AV190" s="10"/>
      <c r="AW190" s="10"/>
      <c r="AX190" s="10"/>
      <c r="AY190" s="10"/>
      <c r="AZ190" s="10"/>
    </row>
    <row r="191" spans="1:52" s="4" customFormat="1" x14ac:dyDescent="0.25">
      <c r="A191" s="128"/>
      <c r="B191" s="9"/>
      <c r="C191" s="10"/>
      <c r="D191" s="28"/>
      <c r="E191" s="86"/>
      <c r="F191" s="28"/>
      <c r="G191" s="28"/>
      <c r="H191" s="28"/>
      <c r="I191" s="10"/>
      <c r="J191" s="74"/>
      <c r="K191" s="43"/>
      <c r="L191" s="43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  <c r="AE191" s="10"/>
      <c r="AF191" s="10"/>
      <c r="AG191" s="10"/>
      <c r="AH191" s="10"/>
      <c r="AI191" s="10"/>
      <c r="AJ191" s="10"/>
      <c r="AK191" s="10"/>
      <c r="AL191" s="10"/>
      <c r="AM191" s="10"/>
      <c r="AN191" s="10"/>
      <c r="AO191" s="10"/>
      <c r="AP191" s="10"/>
      <c r="AQ191" s="10"/>
      <c r="AR191" s="10"/>
      <c r="AS191" s="10"/>
      <c r="AT191" s="10"/>
      <c r="AU191" s="10"/>
      <c r="AV191" s="10"/>
      <c r="AW191" s="10"/>
      <c r="AX191" s="10"/>
      <c r="AY191" s="10"/>
      <c r="AZ191" s="10"/>
    </row>
    <row r="192" spans="1:52" s="4" customFormat="1" x14ac:dyDescent="0.25">
      <c r="A192" s="128"/>
      <c r="B192" s="9"/>
      <c r="C192" s="10"/>
      <c r="D192" s="11"/>
      <c r="E192" s="28"/>
      <c r="F192" s="28"/>
      <c r="G192" s="28"/>
      <c r="H192" s="9"/>
      <c r="I192" s="10"/>
      <c r="J192" s="74"/>
      <c r="K192" s="43"/>
      <c r="L192" s="43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  <c r="AE192" s="10"/>
      <c r="AF192" s="10"/>
      <c r="AG192" s="10"/>
      <c r="AH192" s="10"/>
      <c r="AI192" s="10"/>
      <c r="AJ192" s="10"/>
      <c r="AK192" s="10"/>
      <c r="AL192" s="10"/>
      <c r="AM192" s="10"/>
      <c r="AN192" s="10"/>
      <c r="AO192" s="10"/>
      <c r="AP192" s="10"/>
      <c r="AQ192" s="10"/>
      <c r="AR192" s="10"/>
      <c r="AS192" s="10"/>
      <c r="AT192" s="10"/>
      <c r="AU192" s="10"/>
      <c r="AV192" s="10"/>
      <c r="AW192" s="10"/>
      <c r="AX192" s="10"/>
      <c r="AY192" s="10"/>
      <c r="AZ192" s="10"/>
    </row>
    <row r="193" spans="1:52" s="4" customFormat="1" x14ac:dyDescent="0.25">
      <c r="A193" s="128"/>
      <c r="B193" s="9"/>
      <c r="C193" s="10"/>
      <c r="D193" s="11"/>
      <c r="E193" s="28"/>
      <c r="F193" s="28"/>
      <c r="G193" s="28"/>
      <c r="H193" s="9"/>
      <c r="I193" s="10"/>
      <c r="J193" s="74"/>
      <c r="K193" s="43"/>
      <c r="L193" s="43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  <c r="AE193" s="10"/>
      <c r="AF193" s="10"/>
      <c r="AG193" s="10"/>
      <c r="AH193" s="10"/>
      <c r="AI193" s="10"/>
      <c r="AJ193" s="10"/>
      <c r="AK193" s="10"/>
      <c r="AL193" s="10"/>
      <c r="AM193" s="10"/>
      <c r="AN193" s="10"/>
      <c r="AO193" s="10"/>
      <c r="AP193" s="10"/>
      <c r="AQ193" s="10"/>
      <c r="AR193" s="10"/>
      <c r="AS193" s="10"/>
      <c r="AT193" s="10"/>
      <c r="AU193" s="10"/>
      <c r="AV193" s="10"/>
      <c r="AW193" s="10"/>
      <c r="AX193" s="10"/>
      <c r="AY193" s="10"/>
      <c r="AZ193" s="10"/>
    </row>
    <row r="194" spans="1:52" s="4" customFormat="1" x14ac:dyDescent="0.25">
      <c r="A194" s="128"/>
      <c r="B194" s="9"/>
      <c r="C194" s="10"/>
      <c r="D194" s="11"/>
      <c r="E194" s="28"/>
      <c r="F194" s="28"/>
      <c r="G194" s="28"/>
      <c r="H194" s="9"/>
      <c r="I194" s="10"/>
      <c r="J194" s="74"/>
      <c r="K194" s="43"/>
      <c r="L194" s="43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  <c r="AE194" s="10"/>
      <c r="AF194" s="10"/>
      <c r="AG194" s="10"/>
      <c r="AH194" s="10"/>
      <c r="AI194" s="10"/>
      <c r="AJ194" s="10"/>
      <c r="AK194" s="10"/>
      <c r="AL194" s="10"/>
      <c r="AM194" s="10"/>
      <c r="AN194" s="10"/>
      <c r="AO194" s="10"/>
      <c r="AP194" s="10"/>
      <c r="AQ194" s="10"/>
      <c r="AR194" s="10"/>
      <c r="AS194" s="10"/>
      <c r="AT194" s="10"/>
      <c r="AU194" s="10"/>
      <c r="AV194" s="10"/>
      <c r="AW194" s="10"/>
      <c r="AX194" s="10"/>
      <c r="AY194" s="10"/>
      <c r="AZ194" s="10"/>
    </row>
    <row r="195" spans="1:52" s="4" customFormat="1" x14ac:dyDescent="0.25">
      <c r="A195" s="128"/>
      <c r="B195" s="9"/>
      <c r="C195" s="23"/>
      <c r="D195" s="11"/>
      <c r="E195" s="11"/>
      <c r="F195" s="28"/>
      <c r="G195" s="28"/>
      <c r="H195" s="9"/>
      <c r="I195" s="10"/>
      <c r="J195" s="74"/>
      <c r="K195" s="43"/>
      <c r="L195" s="43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  <c r="AE195" s="10"/>
      <c r="AF195" s="10"/>
      <c r="AG195" s="10"/>
      <c r="AH195" s="10"/>
      <c r="AI195" s="10"/>
      <c r="AJ195" s="10"/>
      <c r="AK195" s="10"/>
      <c r="AL195" s="10"/>
      <c r="AM195" s="10"/>
      <c r="AN195" s="10"/>
      <c r="AO195" s="10"/>
      <c r="AP195" s="10"/>
      <c r="AQ195" s="10"/>
      <c r="AR195" s="10"/>
      <c r="AS195" s="10"/>
      <c r="AT195" s="10"/>
      <c r="AU195" s="10"/>
      <c r="AV195" s="10"/>
      <c r="AW195" s="10"/>
      <c r="AX195" s="10"/>
      <c r="AY195" s="10"/>
      <c r="AZ195" s="10"/>
    </row>
    <row r="196" spans="1:52" s="4" customFormat="1" x14ac:dyDescent="0.25">
      <c r="A196" s="128"/>
      <c r="B196" s="9"/>
      <c r="C196" s="10"/>
      <c r="D196" s="11"/>
      <c r="E196" s="28"/>
      <c r="F196" s="28"/>
      <c r="G196" s="28"/>
      <c r="H196" s="9"/>
      <c r="I196" s="10"/>
      <c r="J196" s="74"/>
      <c r="K196" s="43"/>
      <c r="L196" s="43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  <c r="AE196" s="10"/>
      <c r="AF196" s="10"/>
      <c r="AG196" s="10"/>
      <c r="AH196" s="10"/>
      <c r="AI196" s="10"/>
      <c r="AJ196" s="10"/>
      <c r="AK196" s="10"/>
      <c r="AL196" s="10"/>
      <c r="AM196" s="10"/>
      <c r="AN196" s="10"/>
      <c r="AO196" s="10"/>
      <c r="AP196" s="10"/>
      <c r="AQ196" s="10"/>
      <c r="AR196" s="10"/>
      <c r="AS196" s="10"/>
      <c r="AT196" s="10"/>
      <c r="AU196" s="10"/>
      <c r="AV196" s="10"/>
      <c r="AW196" s="10"/>
      <c r="AX196" s="10"/>
      <c r="AY196" s="10"/>
      <c r="AZ196" s="10"/>
    </row>
    <row r="197" spans="1:52" s="4" customFormat="1" x14ac:dyDescent="0.25">
      <c r="A197" s="128"/>
      <c r="B197" s="9"/>
      <c r="C197" s="10"/>
      <c r="D197" s="11"/>
      <c r="E197" s="28"/>
      <c r="F197" s="28"/>
      <c r="G197" s="28"/>
      <c r="H197" s="9"/>
      <c r="I197" s="10"/>
      <c r="J197" s="74"/>
      <c r="K197" s="43"/>
      <c r="L197" s="43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  <c r="AE197" s="10"/>
      <c r="AF197" s="10"/>
      <c r="AG197" s="10"/>
      <c r="AH197" s="10"/>
      <c r="AI197" s="10"/>
      <c r="AJ197" s="10"/>
      <c r="AK197" s="10"/>
      <c r="AL197" s="10"/>
      <c r="AM197" s="10"/>
      <c r="AN197" s="10"/>
      <c r="AO197" s="10"/>
      <c r="AP197" s="10"/>
      <c r="AQ197" s="10"/>
      <c r="AR197" s="10"/>
      <c r="AS197" s="10"/>
      <c r="AT197" s="10"/>
      <c r="AU197" s="10"/>
      <c r="AV197" s="10"/>
      <c r="AW197" s="10"/>
      <c r="AX197" s="10"/>
      <c r="AY197" s="10"/>
      <c r="AZ197" s="10"/>
    </row>
    <row r="198" spans="1:52" s="4" customFormat="1" x14ac:dyDescent="0.25">
      <c r="A198" s="128"/>
      <c r="B198" s="9"/>
      <c r="C198" s="23"/>
      <c r="D198" s="11"/>
      <c r="E198" s="11"/>
      <c r="F198" s="28"/>
      <c r="G198" s="28"/>
      <c r="H198" s="9"/>
      <c r="I198" s="10"/>
      <c r="J198" s="74"/>
      <c r="K198" s="43"/>
      <c r="L198" s="43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  <c r="AD198" s="10"/>
      <c r="AE198" s="10"/>
      <c r="AF198" s="10"/>
      <c r="AG198" s="10"/>
      <c r="AH198" s="10"/>
      <c r="AI198" s="10"/>
      <c r="AJ198" s="10"/>
      <c r="AK198" s="10"/>
      <c r="AL198" s="10"/>
      <c r="AM198" s="10"/>
      <c r="AN198" s="10"/>
      <c r="AO198" s="10"/>
      <c r="AP198" s="10"/>
      <c r="AQ198" s="10"/>
      <c r="AR198" s="10"/>
      <c r="AS198" s="10"/>
      <c r="AT198" s="10"/>
      <c r="AU198" s="10"/>
      <c r="AV198" s="10"/>
      <c r="AW198" s="10"/>
      <c r="AX198" s="10"/>
      <c r="AY198" s="10"/>
      <c r="AZ198" s="10"/>
    </row>
    <row r="199" spans="1:52" s="4" customFormat="1" x14ac:dyDescent="0.25">
      <c r="A199" s="128"/>
      <c r="B199" s="9"/>
      <c r="C199" s="10"/>
      <c r="D199" s="11"/>
      <c r="E199" s="28"/>
      <c r="F199" s="28"/>
      <c r="G199" s="28"/>
      <c r="H199" s="9"/>
      <c r="I199" s="10"/>
      <c r="J199" s="74"/>
      <c r="K199" s="43"/>
      <c r="L199" s="43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  <c r="AD199" s="10"/>
      <c r="AE199" s="10"/>
      <c r="AF199" s="10"/>
      <c r="AG199" s="10"/>
      <c r="AH199" s="10"/>
      <c r="AI199" s="10"/>
      <c r="AJ199" s="10"/>
      <c r="AK199" s="10"/>
      <c r="AL199" s="10"/>
      <c r="AM199" s="10"/>
      <c r="AN199" s="10"/>
      <c r="AO199" s="10"/>
      <c r="AP199" s="10"/>
      <c r="AQ199" s="10"/>
      <c r="AR199" s="10"/>
      <c r="AS199" s="10"/>
      <c r="AT199" s="10"/>
      <c r="AU199" s="10"/>
      <c r="AV199" s="10"/>
      <c r="AW199" s="10"/>
      <c r="AX199" s="10"/>
      <c r="AY199" s="10"/>
      <c r="AZ199" s="10"/>
    </row>
    <row r="200" spans="1:52" s="4" customFormat="1" x14ac:dyDescent="0.25">
      <c r="A200" s="128"/>
      <c r="B200" s="9"/>
      <c r="C200" s="10"/>
      <c r="D200" s="11"/>
      <c r="E200" s="28"/>
      <c r="F200" s="28"/>
      <c r="G200" s="28"/>
      <c r="H200" s="9"/>
      <c r="I200" s="10"/>
      <c r="J200" s="74"/>
      <c r="K200" s="43"/>
      <c r="L200" s="43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  <c r="AD200" s="10"/>
      <c r="AE200" s="10"/>
      <c r="AF200" s="10"/>
      <c r="AG200" s="10"/>
      <c r="AH200" s="10"/>
      <c r="AI200" s="10"/>
      <c r="AJ200" s="10"/>
      <c r="AK200" s="10"/>
      <c r="AL200" s="10"/>
      <c r="AM200" s="10"/>
      <c r="AN200" s="10"/>
      <c r="AO200" s="10"/>
      <c r="AP200" s="10"/>
      <c r="AQ200" s="10"/>
      <c r="AR200" s="10"/>
      <c r="AS200" s="10"/>
      <c r="AT200" s="10"/>
      <c r="AU200" s="10"/>
      <c r="AV200" s="10"/>
      <c r="AW200" s="10"/>
      <c r="AX200" s="10"/>
      <c r="AY200" s="10"/>
      <c r="AZ200" s="10"/>
    </row>
    <row r="201" spans="1:52" s="4" customFormat="1" x14ac:dyDescent="0.25">
      <c r="A201" s="128"/>
      <c r="B201" s="9"/>
      <c r="C201" s="10"/>
      <c r="D201" s="11"/>
      <c r="E201" s="28"/>
      <c r="F201" s="28"/>
      <c r="G201" s="28"/>
      <c r="H201" s="9"/>
      <c r="I201" s="10"/>
      <c r="J201" s="74"/>
      <c r="K201" s="43"/>
      <c r="L201" s="43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  <c r="AC201" s="10"/>
      <c r="AD201" s="10"/>
      <c r="AE201" s="10"/>
      <c r="AF201" s="10"/>
      <c r="AG201" s="10"/>
      <c r="AH201" s="10"/>
      <c r="AI201" s="10"/>
      <c r="AJ201" s="10"/>
      <c r="AK201" s="10"/>
      <c r="AL201" s="10"/>
      <c r="AM201" s="10"/>
      <c r="AN201" s="10"/>
      <c r="AO201" s="10"/>
      <c r="AP201" s="10"/>
      <c r="AQ201" s="10"/>
      <c r="AR201" s="10"/>
      <c r="AS201" s="10"/>
      <c r="AT201" s="10"/>
      <c r="AU201" s="10"/>
      <c r="AV201" s="10"/>
      <c r="AW201" s="10"/>
      <c r="AX201" s="10"/>
      <c r="AY201" s="10"/>
      <c r="AZ201" s="10"/>
    </row>
    <row r="202" spans="1:52" s="4" customFormat="1" x14ac:dyDescent="0.25">
      <c r="A202" s="128"/>
      <c r="B202" s="9"/>
      <c r="C202" s="10"/>
      <c r="D202" s="11"/>
      <c r="E202" s="28"/>
      <c r="F202" s="28"/>
      <c r="G202" s="28"/>
      <c r="H202" s="9"/>
      <c r="I202" s="10"/>
      <c r="J202" s="74"/>
      <c r="K202" s="43"/>
      <c r="L202" s="43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  <c r="AC202" s="10"/>
      <c r="AD202" s="10"/>
      <c r="AE202" s="10"/>
      <c r="AF202" s="10"/>
      <c r="AG202" s="10"/>
      <c r="AH202" s="10"/>
      <c r="AI202" s="10"/>
      <c r="AJ202" s="10"/>
      <c r="AK202" s="10"/>
      <c r="AL202" s="10"/>
      <c r="AM202" s="10"/>
      <c r="AN202" s="10"/>
      <c r="AO202" s="10"/>
      <c r="AP202" s="10"/>
      <c r="AQ202" s="10"/>
      <c r="AR202" s="10"/>
      <c r="AS202" s="10"/>
      <c r="AT202" s="10"/>
      <c r="AU202" s="10"/>
      <c r="AV202" s="10"/>
      <c r="AW202" s="10"/>
      <c r="AX202" s="10"/>
      <c r="AY202" s="10"/>
      <c r="AZ202" s="10"/>
    </row>
    <row r="203" spans="1:52" s="4" customFormat="1" x14ac:dyDescent="0.25">
      <c r="A203" s="128"/>
      <c r="B203" s="9"/>
      <c r="C203" s="10"/>
      <c r="D203" s="11"/>
      <c r="E203" s="28"/>
      <c r="F203" s="28"/>
      <c r="G203" s="28"/>
      <c r="H203" s="9"/>
      <c r="I203" s="10"/>
      <c r="J203" s="74"/>
      <c r="K203" s="43"/>
      <c r="L203" s="43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  <c r="AC203" s="10"/>
      <c r="AD203" s="10"/>
      <c r="AE203" s="10"/>
      <c r="AF203" s="10"/>
      <c r="AG203" s="10"/>
      <c r="AH203" s="10"/>
      <c r="AI203" s="10"/>
      <c r="AJ203" s="10"/>
      <c r="AK203" s="10"/>
      <c r="AL203" s="10"/>
      <c r="AM203" s="10"/>
      <c r="AN203" s="10"/>
      <c r="AO203" s="10"/>
      <c r="AP203" s="10"/>
      <c r="AQ203" s="10"/>
      <c r="AR203" s="10"/>
      <c r="AS203" s="10"/>
      <c r="AT203" s="10"/>
      <c r="AU203" s="10"/>
      <c r="AV203" s="10"/>
      <c r="AW203" s="10"/>
      <c r="AX203" s="10"/>
      <c r="AY203" s="10"/>
      <c r="AZ203" s="10"/>
    </row>
    <row r="204" spans="1:52" s="4" customFormat="1" x14ac:dyDescent="0.25">
      <c r="A204" s="128"/>
      <c r="B204" s="9"/>
      <c r="C204" s="10"/>
      <c r="D204" s="11"/>
      <c r="E204" s="28"/>
      <c r="F204" s="28"/>
      <c r="G204" s="28"/>
      <c r="H204" s="9"/>
      <c r="I204" s="10"/>
      <c r="J204" s="74"/>
      <c r="K204" s="43"/>
      <c r="L204" s="43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  <c r="AC204" s="10"/>
      <c r="AD204" s="10"/>
      <c r="AE204" s="10"/>
      <c r="AF204" s="10"/>
      <c r="AG204" s="10"/>
      <c r="AH204" s="10"/>
      <c r="AI204" s="10"/>
      <c r="AJ204" s="10"/>
      <c r="AK204" s="10"/>
      <c r="AL204" s="10"/>
      <c r="AM204" s="10"/>
      <c r="AN204" s="10"/>
      <c r="AO204" s="10"/>
      <c r="AP204" s="10"/>
      <c r="AQ204" s="10"/>
      <c r="AR204" s="10"/>
      <c r="AS204" s="10"/>
      <c r="AT204" s="10"/>
      <c r="AU204" s="10"/>
      <c r="AV204" s="10"/>
      <c r="AW204" s="10"/>
      <c r="AX204" s="10"/>
      <c r="AY204" s="10"/>
      <c r="AZ204" s="10"/>
    </row>
    <row r="205" spans="1:52" s="4" customFormat="1" x14ac:dyDescent="0.25">
      <c r="A205" s="128"/>
      <c r="B205" s="9"/>
      <c r="C205" s="10"/>
      <c r="D205" s="11"/>
      <c r="E205" s="28"/>
      <c r="F205" s="28"/>
      <c r="G205" s="28"/>
      <c r="H205" s="9"/>
      <c r="I205" s="10"/>
      <c r="J205" s="74"/>
      <c r="K205" s="43"/>
      <c r="L205" s="43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  <c r="AC205" s="10"/>
      <c r="AD205" s="10"/>
      <c r="AE205" s="10"/>
      <c r="AF205" s="10"/>
      <c r="AG205" s="10"/>
      <c r="AH205" s="10"/>
      <c r="AI205" s="10"/>
      <c r="AJ205" s="10"/>
      <c r="AK205" s="10"/>
      <c r="AL205" s="10"/>
      <c r="AM205" s="10"/>
      <c r="AN205" s="10"/>
      <c r="AO205" s="10"/>
      <c r="AP205" s="10"/>
      <c r="AQ205" s="10"/>
      <c r="AR205" s="10"/>
      <c r="AS205" s="10"/>
      <c r="AT205" s="10"/>
      <c r="AU205" s="10"/>
      <c r="AV205" s="10"/>
      <c r="AW205" s="10"/>
      <c r="AX205" s="10"/>
      <c r="AY205" s="10"/>
      <c r="AZ205" s="10"/>
    </row>
    <row r="206" spans="1:52" s="4" customFormat="1" x14ac:dyDescent="0.25">
      <c r="A206" s="128"/>
      <c r="B206" s="9"/>
      <c r="C206" s="10"/>
      <c r="D206" s="11"/>
      <c r="E206" s="28"/>
      <c r="F206" s="28"/>
      <c r="G206" s="28"/>
      <c r="H206" s="9"/>
      <c r="I206" s="10"/>
      <c r="J206" s="74"/>
      <c r="K206" s="43"/>
      <c r="L206" s="43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  <c r="AC206" s="10"/>
      <c r="AD206" s="10"/>
      <c r="AE206" s="10"/>
      <c r="AF206" s="10"/>
      <c r="AG206" s="10"/>
      <c r="AH206" s="10"/>
      <c r="AI206" s="10"/>
      <c r="AJ206" s="10"/>
      <c r="AK206" s="10"/>
      <c r="AL206" s="10"/>
      <c r="AM206" s="10"/>
      <c r="AN206" s="10"/>
      <c r="AO206" s="10"/>
      <c r="AP206" s="10"/>
      <c r="AQ206" s="10"/>
      <c r="AR206" s="10"/>
      <c r="AS206" s="10"/>
      <c r="AT206" s="10"/>
      <c r="AU206" s="10"/>
      <c r="AV206" s="10"/>
      <c r="AW206" s="10"/>
      <c r="AX206" s="10"/>
      <c r="AY206" s="10"/>
      <c r="AZ206" s="10"/>
    </row>
    <row r="207" spans="1:52" s="4" customFormat="1" x14ac:dyDescent="0.25">
      <c r="A207" s="128"/>
      <c r="B207" s="9"/>
      <c r="C207" s="10"/>
      <c r="D207" s="11"/>
      <c r="E207" s="28"/>
      <c r="F207" s="28"/>
      <c r="G207" s="28"/>
      <c r="H207" s="9"/>
      <c r="I207" s="10"/>
      <c r="J207" s="74"/>
      <c r="K207" s="43"/>
      <c r="L207" s="43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  <c r="AC207" s="10"/>
      <c r="AD207" s="10"/>
      <c r="AE207" s="10"/>
      <c r="AF207" s="10"/>
      <c r="AG207" s="10"/>
      <c r="AH207" s="10"/>
      <c r="AI207" s="10"/>
      <c r="AJ207" s="10"/>
      <c r="AK207" s="10"/>
      <c r="AL207" s="10"/>
      <c r="AM207" s="10"/>
      <c r="AN207" s="10"/>
      <c r="AO207" s="10"/>
      <c r="AP207" s="10"/>
      <c r="AQ207" s="10"/>
      <c r="AR207" s="10"/>
      <c r="AS207" s="10"/>
      <c r="AT207" s="10"/>
      <c r="AU207" s="10"/>
      <c r="AV207" s="10"/>
      <c r="AW207" s="10"/>
      <c r="AX207" s="10"/>
      <c r="AY207" s="10"/>
      <c r="AZ207" s="10"/>
    </row>
    <row r="208" spans="1:52" s="4" customFormat="1" x14ac:dyDescent="0.25">
      <c r="A208" s="128"/>
      <c r="B208" s="9"/>
      <c r="C208" s="10"/>
      <c r="D208" s="11"/>
      <c r="E208" s="28"/>
      <c r="F208" s="28"/>
      <c r="G208" s="28"/>
      <c r="H208" s="9"/>
      <c r="I208" s="10"/>
      <c r="J208" s="74"/>
      <c r="K208" s="43"/>
      <c r="L208" s="43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  <c r="AC208" s="10"/>
      <c r="AD208" s="10"/>
      <c r="AE208" s="10"/>
      <c r="AF208" s="10"/>
      <c r="AG208" s="10"/>
      <c r="AH208" s="10"/>
      <c r="AI208" s="10"/>
      <c r="AJ208" s="10"/>
      <c r="AK208" s="10"/>
      <c r="AL208" s="10"/>
      <c r="AM208" s="10"/>
      <c r="AN208" s="10"/>
      <c r="AO208" s="10"/>
      <c r="AP208" s="10"/>
      <c r="AQ208" s="10"/>
      <c r="AR208" s="10"/>
      <c r="AS208" s="10"/>
      <c r="AT208" s="10"/>
      <c r="AU208" s="10"/>
      <c r="AV208" s="10"/>
      <c r="AW208" s="10"/>
      <c r="AX208" s="10"/>
      <c r="AY208" s="10"/>
      <c r="AZ208" s="10"/>
    </row>
    <row r="209" spans="1:52" s="4" customFormat="1" x14ac:dyDescent="0.25">
      <c r="A209" s="128"/>
      <c r="B209" s="9"/>
      <c r="C209" s="10"/>
      <c r="D209" s="11"/>
      <c r="E209" s="28"/>
      <c r="F209" s="28"/>
      <c r="G209" s="28"/>
      <c r="H209" s="9"/>
      <c r="I209" s="10"/>
      <c r="J209" s="74"/>
      <c r="K209" s="43"/>
      <c r="L209" s="43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  <c r="AC209" s="10"/>
      <c r="AD209" s="10"/>
      <c r="AE209" s="10"/>
      <c r="AF209" s="10"/>
      <c r="AG209" s="10"/>
      <c r="AH209" s="10"/>
      <c r="AI209" s="10"/>
      <c r="AJ209" s="10"/>
      <c r="AK209" s="10"/>
      <c r="AL209" s="10"/>
      <c r="AM209" s="10"/>
      <c r="AN209" s="10"/>
      <c r="AO209" s="10"/>
      <c r="AP209" s="10"/>
      <c r="AQ209" s="10"/>
      <c r="AR209" s="10"/>
      <c r="AS209" s="10"/>
      <c r="AT209" s="10"/>
      <c r="AU209" s="10"/>
      <c r="AV209" s="10"/>
      <c r="AW209" s="10"/>
      <c r="AX209" s="10"/>
      <c r="AY209" s="10"/>
      <c r="AZ209" s="10"/>
    </row>
    <row r="210" spans="1:52" s="4" customFormat="1" x14ac:dyDescent="0.25">
      <c r="A210" s="128"/>
      <c r="B210" s="9"/>
      <c r="C210" s="10"/>
      <c r="D210" s="11"/>
      <c r="E210" s="28"/>
      <c r="F210" s="28"/>
      <c r="G210" s="28"/>
      <c r="H210" s="9"/>
      <c r="I210" s="10"/>
      <c r="J210" s="74"/>
      <c r="K210" s="43"/>
      <c r="L210" s="43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  <c r="AC210" s="10"/>
      <c r="AD210" s="10"/>
      <c r="AE210" s="10"/>
      <c r="AF210" s="10"/>
      <c r="AG210" s="10"/>
      <c r="AH210" s="10"/>
      <c r="AI210" s="10"/>
      <c r="AJ210" s="10"/>
      <c r="AK210" s="10"/>
      <c r="AL210" s="10"/>
      <c r="AM210" s="10"/>
      <c r="AN210" s="10"/>
      <c r="AO210" s="10"/>
      <c r="AP210" s="10"/>
      <c r="AQ210" s="10"/>
      <c r="AR210" s="10"/>
      <c r="AS210" s="10"/>
      <c r="AT210" s="10"/>
      <c r="AU210" s="10"/>
      <c r="AV210" s="10"/>
      <c r="AW210" s="10"/>
      <c r="AX210" s="10"/>
      <c r="AY210" s="10"/>
      <c r="AZ210" s="10"/>
    </row>
    <row r="211" spans="1:52" s="4" customFormat="1" x14ac:dyDescent="0.25">
      <c r="A211" s="128"/>
      <c r="B211" s="9"/>
      <c r="C211" s="10"/>
      <c r="D211" s="11"/>
      <c r="E211" s="28"/>
      <c r="F211" s="28"/>
      <c r="G211" s="28"/>
      <c r="H211" s="9"/>
      <c r="I211" s="10"/>
      <c r="J211" s="74"/>
      <c r="K211" s="43"/>
      <c r="L211" s="43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  <c r="AC211" s="10"/>
      <c r="AD211" s="10"/>
      <c r="AE211" s="10"/>
      <c r="AF211" s="10"/>
      <c r="AG211" s="10"/>
      <c r="AH211" s="10"/>
      <c r="AI211" s="10"/>
      <c r="AJ211" s="10"/>
      <c r="AK211" s="10"/>
      <c r="AL211" s="10"/>
      <c r="AM211" s="10"/>
      <c r="AN211" s="10"/>
      <c r="AO211" s="10"/>
      <c r="AP211" s="10"/>
      <c r="AQ211" s="10"/>
      <c r="AR211" s="10"/>
      <c r="AS211" s="10"/>
      <c r="AT211" s="10"/>
      <c r="AU211" s="10"/>
      <c r="AV211" s="10"/>
      <c r="AW211" s="10"/>
      <c r="AX211" s="10"/>
      <c r="AY211" s="10"/>
      <c r="AZ211" s="10"/>
    </row>
    <row r="212" spans="1:52" s="4" customFormat="1" x14ac:dyDescent="0.25">
      <c r="A212" s="128"/>
      <c r="B212" s="9"/>
      <c r="C212" s="10"/>
      <c r="D212" s="11"/>
      <c r="E212" s="28"/>
      <c r="F212" s="28"/>
      <c r="G212" s="28"/>
      <c r="H212" s="9"/>
      <c r="I212" s="10"/>
      <c r="J212" s="74"/>
      <c r="K212" s="43"/>
      <c r="L212" s="43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  <c r="AC212" s="10"/>
      <c r="AD212" s="10"/>
      <c r="AE212" s="10"/>
      <c r="AF212" s="10"/>
      <c r="AG212" s="10"/>
      <c r="AH212" s="10"/>
      <c r="AI212" s="10"/>
      <c r="AJ212" s="10"/>
      <c r="AK212" s="10"/>
      <c r="AL212" s="10"/>
      <c r="AM212" s="10"/>
      <c r="AN212" s="10"/>
      <c r="AO212" s="10"/>
      <c r="AP212" s="10"/>
      <c r="AQ212" s="10"/>
      <c r="AR212" s="10"/>
      <c r="AS212" s="10"/>
      <c r="AT212" s="10"/>
      <c r="AU212" s="10"/>
      <c r="AV212" s="10"/>
      <c r="AW212" s="10"/>
      <c r="AX212" s="10"/>
      <c r="AY212" s="10"/>
      <c r="AZ212" s="10"/>
    </row>
    <row r="213" spans="1:52" s="4" customFormat="1" x14ac:dyDescent="0.25">
      <c r="A213" s="128"/>
      <c r="B213" s="9"/>
      <c r="C213" s="10"/>
      <c r="D213" s="11"/>
      <c r="E213" s="28"/>
      <c r="F213" s="28"/>
      <c r="G213" s="28"/>
      <c r="H213" s="9"/>
      <c r="I213" s="10"/>
      <c r="J213" s="74"/>
      <c r="K213" s="43"/>
      <c r="L213" s="43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  <c r="AC213" s="10"/>
      <c r="AD213" s="10"/>
      <c r="AE213" s="10"/>
      <c r="AF213" s="10"/>
      <c r="AG213" s="10"/>
      <c r="AH213" s="10"/>
      <c r="AI213" s="10"/>
      <c r="AJ213" s="10"/>
      <c r="AK213" s="10"/>
      <c r="AL213" s="10"/>
      <c r="AM213" s="10"/>
      <c r="AN213" s="10"/>
      <c r="AO213" s="10"/>
      <c r="AP213" s="10"/>
      <c r="AQ213" s="10"/>
      <c r="AR213" s="10"/>
      <c r="AS213" s="10"/>
      <c r="AT213" s="10"/>
      <c r="AU213" s="10"/>
      <c r="AV213" s="10"/>
      <c r="AW213" s="10"/>
      <c r="AX213" s="10"/>
      <c r="AY213" s="10"/>
      <c r="AZ213" s="10"/>
    </row>
    <row r="214" spans="1:52" s="4" customFormat="1" x14ac:dyDescent="0.25">
      <c r="A214" s="128"/>
      <c r="B214" s="9"/>
      <c r="C214" s="10"/>
      <c r="D214" s="11"/>
      <c r="E214" s="28"/>
      <c r="F214" s="28"/>
      <c r="G214" s="28"/>
      <c r="H214" s="9"/>
      <c r="I214" s="10"/>
      <c r="J214" s="74"/>
      <c r="K214" s="43"/>
      <c r="L214" s="43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  <c r="AC214" s="10"/>
      <c r="AD214" s="10"/>
      <c r="AE214" s="10"/>
      <c r="AF214" s="10"/>
      <c r="AG214" s="10"/>
      <c r="AH214" s="10"/>
      <c r="AI214" s="10"/>
      <c r="AJ214" s="10"/>
      <c r="AK214" s="10"/>
      <c r="AL214" s="10"/>
      <c r="AM214" s="10"/>
      <c r="AN214" s="10"/>
      <c r="AO214" s="10"/>
      <c r="AP214" s="10"/>
      <c r="AQ214" s="10"/>
      <c r="AR214" s="10"/>
      <c r="AS214" s="10"/>
      <c r="AT214" s="10"/>
      <c r="AU214" s="10"/>
      <c r="AV214" s="10"/>
      <c r="AW214" s="10"/>
      <c r="AX214" s="10"/>
      <c r="AY214" s="10"/>
      <c r="AZ214" s="10"/>
    </row>
    <row r="215" spans="1:52" s="4" customFormat="1" x14ac:dyDescent="0.25">
      <c r="A215" s="128"/>
      <c r="B215" s="9"/>
      <c r="C215" s="10"/>
      <c r="D215" s="11"/>
      <c r="E215" s="28"/>
      <c r="F215" s="28"/>
      <c r="G215" s="28"/>
      <c r="H215" s="9"/>
      <c r="I215" s="10"/>
      <c r="J215" s="74"/>
      <c r="K215" s="43"/>
      <c r="L215" s="43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  <c r="AC215" s="10"/>
      <c r="AD215" s="10"/>
      <c r="AE215" s="10"/>
      <c r="AF215" s="10"/>
      <c r="AG215" s="10"/>
      <c r="AH215" s="10"/>
      <c r="AI215" s="10"/>
      <c r="AJ215" s="10"/>
      <c r="AK215" s="10"/>
      <c r="AL215" s="10"/>
      <c r="AM215" s="10"/>
      <c r="AN215" s="10"/>
      <c r="AO215" s="10"/>
      <c r="AP215" s="10"/>
      <c r="AQ215" s="10"/>
      <c r="AR215" s="10"/>
      <c r="AS215" s="10"/>
      <c r="AT215" s="10"/>
      <c r="AU215" s="10"/>
      <c r="AV215" s="10"/>
      <c r="AW215" s="10"/>
      <c r="AX215" s="10"/>
      <c r="AY215" s="10"/>
      <c r="AZ215" s="10"/>
    </row>
    <row r="216" spans="1:52" s="4" customFormat="1" x14ac:dyDescent="0.25">
      <c r="A216" s="128"/>
      <c r="B216" s="9"/>
      <c r="C216" s="10"/>
      <c r="D216" s="11"/>
      <c r="E216" s="28"/>
      <c r="F216" s="28"/>
      <c r="G216" s="28"/>
      <c r="H216" s="9"/>
      <c r="I216" s="10"/>
      <c r="J216" s="74"/>
      <c r="K216" s="43"/>
      <c r="L216" s="43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  <c r="AC216" s="10"/>
      <c r="AD216" s="10"/>
      <c r="AE216" s="10"/>
      <c r="AF216" s="10"/>
      <c r="AG216" s="10"/>
      <c r="AH216" s="10"/>
      <c r="AI216" s="10"/>
      <c r="AJ216" s="10"/>
      <c r="AK216" s="10"/>
      <c r="AL216" s="10"/>
      <c r="AM216" s="10"/>
      <c r="AN216" s="10"/>
      <c r="AO216" s="10"/>
      <c r="AP216" s="10"/>
      <c r="AQ216" s="10"/>
      <c r="AR216" s="10"/>
      <c r="AS216" s="10"/>
      <c r="AT216" s="10"/>
      <c r="AU216" s="10"/>
      <c r="AV216" s="10"/>
      <c r="AW216" s="10"/>
      <c r="AX216" s="10"/>
      <c r="AY216" s="10"/>
      <c r="AZ216" s="10"/>
    </row>
    <row r="217" spans="1:52" s="4" customFormat="1" x14ac:dyDescent="0.25">
      <c r="A217" s="128"/>
      <c r="B217" s="9"/>
      <c r="C217" s="10"/>
      <c r="D217" s="11"/>
      <c r="E217" s="28"/>
      <c r="F217" s="28"/>
      <c r="G217" s="28"/>
      <c r="H217" s="9"/>
      <c r="I217" s="10"/>
      <c r="J217" s="74"/>
      <c r="K217" s="43"/>
      <c r="L217" s="43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  <c r="AC217" s="10"/>
      <c r="AD217" s="10"/>
      <c r="AE217" s="10"/>
      <c r="AF217" s="10"/>
      <c r="AG217" s="10"/>
      <c r="AH217" s="10"/>
      <c r="AI217" s="10"/>
      <c r="AJ217" s="10"/>
      <c r="AK217" s="10"/>
      <c r="AL217" s="10"/>
      <c r="AM217" s="10"/>
      <c r="AN217" s="10"/>
      <c r="AO217" s="10"/>
      <c r="AP217" s="10"/>
      <c r="AQ217" s="10"/>
      <c r="AR217" s="10"/>
      <c r="AS217" s="10"/>
      <c r="AT217" s="10"/>
      <c r="AU217" s="10"/>
      <c r="AV217" s="10"/>
      <c r="AW217" s="10"/>
      <c r="AX217" s="10"/>
      <c r="AY217" s="10"/>
      <c r="AZ217" s="10"/>
    </row>
    <row r="218" spans="1:52" s="4" customFormat="1" x14ac:dyDescent="0.25">
      <c r="A218" s="128"/>
      <c r="B218" s="9"/>
      <c r="C218" s="10"/>
      <c r="D218" s="11"/>
      <c r="E218" s="28"/>
      <c r="F218" s="28"/>
      <c r="G218" s="28"/>
      <c r="H218" s="9"/>
      <c r="I218" s="10"/>
      <c r="J218" s="74"/>
      <c r="K218" s="43"/>
      <c r="L218" s="43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  <c r="AC218" s="10"/>
      <c r="AD218" s="10"/>
      <c r="AE218" s="10"/>
      <c r="AF218" s="10"/>
      <c r="AG218" s="10"/>
      <c r="AH218" s="10"/>
      <c r="AI218" s="10"/>
      <c r="AJ218" s="10"/>
      <c r="AK218" s="10"/>
      <c r="AL218" s="10"/>
      <c r="AM218" s="10"/>
      <c r="AN218" s="10"/>
      <c r="AO218" s="10"/>
      <c r="AP218" s="10"/>
      <c r="AQ218" s="10"/>
      <c r="AR218" s="10"/>
      <c r="AS218" s="10"/>
      <c r="AT218" s="10"/>
      <c r="AU218" s="10"/>
      <c r="AV218" s="10"/>
      <c r="AW218" s="10"/>
      <c r="AX218" s="10"/>
      <c r="AY218" s="10"/>
      <c r="AZ218" s="10"/>
    </row>
    <row r="219" spans="1:52" s="4" customFormat="1" x14ac:dyDescent="0.25">
      <c r="A219" s="128"/>
      <c r="B219" s="9"/>
      <c r="C219" s="10"/>
      <c r="D219" s="11"/>
      <c r="E219" s="28"/>
      <c r="F219" s="28"/>
      <c r="G219" s="28"/>
      <c r="H219" s="9"/>
      <c r="I219" s="10"/>
      <c r="J219" s="74"/>
      <c r="K219" s="43"/>
      <c r="L219" s="43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  <c r="AC219" s="10"/>
      <c r="AD219" s="10"/>
      <c r="AE219" s="10"/>
      <c r="AF219" s="10"/>
      <c r="AG219" s="10"/>
      <c r="AH219" s="10"/>
      <c r="AI219" s="10"/>
      <c r="AJ219" s="10"/>
      <c r="AK219" s="10"/>
      <c r="AL219" s="10"/>
      <c r="AM219" s="10"/>
      <c r="AN219" s="10"/>
      <c r="AO219" s="10"/>
      <c r="AP219" s="10"/>
      <c r="AQ219" s="10"/>
      <c r="AR219" s="10"/>
      <c r="AS219" s="10"/>
      <c r="AT219" s="10"/>
      <c r="AU219" s="10"/>
      <c r="AV219" s="10"/>
      <c r="AW219" s="10"/>
      <c r="AX219" s="10"/>
      <c r="AY219" s="10"/>
      <c r="AZ219" s="10"/>
    </row>
    <row r="220" spans="1:52" s="4" customFormat="1" x14ac:dyDescent="0.25">
      <c r="A220" s="128"/>
      <c r="B220" s="9"/>
      <c r="C220" s="10"/>
      <c r="D220" s="11"/>
      <c r="E220" s="28"/>
      <c r="F220" s="28"/>
      <c r="G220" s="28"/>
      <c r="H220" s="9"/>
      <c r="I220" s="10"/>
      <c r="J220" s="74"/>
      <c r="K220" s="43"/>
      <c r="L220" s="43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  <c r="AB220" s="10"/>
      <c r="AC220" s="10"/>
      <c r="AD220" s="10"/>
      <c r="AE220" s="10"/>
      <c r="AF220" s="10"/>
      <c r="AG220" s="10"/>
      <c r="AH220" s="10"/>
      <c r="AI220" s="10"/>
      <c r="AJ220" s="10"/>
      <c r="AK220" s="10"/>
      <c r="AL220" s="10"/>
      <c r="AM220" s="10"/>
      <c r="AN220" s="10"/>
      <c r="AO220" s="10"/>
      <c r="AP220" s="10"/>
      <c r="AQ220" s="10"/>
      <c r="AR220" s="10"/>
      <c r="AS220" s="10"/>
      <c r="AT220" s="10"/>
      <c r="AU220" s="10"/>
      <c r="AV220" s="10"/>
      <c r="AW220" s="10"/>
      <c r="AX220" s="10"/>
      <c r="AY220" s="10"/>
      <c r="AZ220" s="10"/>
    </row>
    <row r="221" spans="1:52" s="4" customFormat="1" x14ac:dyDescent="0.25">
      <c r="A221" s="128"/>
      <c r="B221" s="9"/>
      <c r="C221" s="10"/>
      <c r="D221" s="11"/>
      <c r="E221" s="28"/>
      <c r="F221" s="28"/>
      <c r="G221" s="28"/>
      <c r="H221" s="9"/>
      <c r="I221" s="10"/>
      <c r="J221" s="74"/>
      <c r="K221" s="43"/>
      <c r="L221" s="43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  <c r="AA221" s="10"/>
      <c r="AB221" s="10"/>
      <c r="AC221" s="10"/>
      <c r="AD221" s="10"/>
      <c r="AE221" s="10"/>
      <c r="AF221" s="10"/>
      <c r="AG221" s="10"/>
      <c r="AH221" s="10"/>
      <c r="AI221" s="10"/>
      <c r="AJ221" s="10"/>
      <c r="AK221" s="10"/>
      <c r="AL221" s="10"/>
      <c r="AM221" s="10"/>
      <c r="AN221" s="10"/>
      <c r="AO221" s="10"/>
      <c r="AP221" s="10"/>
      <c r="AQ221" s="10"/>
      <c r="AR221" s="10"/>
      <c r="AS221" s="10"/>
      <c r="AT221" s="10"/>
      <c r="AU221" s="10"/>
      <c r="AV221" s="10"/>
      <c r="AW221" s="10"/>
      <c r="AX221" s="10"/>
      <c r="AY221" s="10"/>
      <c r="AZ221" s="10"/>
    </row>
    <row r="222" spans="1:52" s="4" customFormat="1" x14ac:dyDescent="0.25">
      <c r="A222" s="128"/>
      <c r="B222" s="9"/>
      <c r="C222" s="10"/>
      <c r="D222" s="11"/>
      <c r="E222" s="28"/>
      <c r="F222" s="28"/>
      <c r="G222" s="28"/>
      <c r="H222" s="9"/>
      <c r="I222" s="10"/>
      <c r="J222" s="74"/>
      <c r="K222" s="43"/>
      <c r="L222" s="43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  <c r="AA222" s="10"/>
      <c r="AB222" s="10"/>
      <c r="AC222" s="10"/>
      <c r="AD222" s="10"/>
      <c r="AE222" s="10"/>
      <c r="AF222" s="10"/>
      <c r="AG222" s="10"/>
      <c r="AH222" s="10"/>
      <c r="AI222" s="10"/>
      <c r="AJ222" s="10"/>
      <c r="AK222" s="10"/>
      <c r="AL222" s="10"/>
      <c r="AM222" s="10"/>
      <c r="AN222" s="10"/>
      <c r="AO222" s="10"/>
      <c r="AP222" s="10"/>
      <c r="AQ222" s="10"/>
      <c r="AR222" s="10"/>
      <c r="AS222" s="10"/>
      <c r="AT222" s="10"/>
      <c r="AU222" s="10"/>
      <c r="AV222" s="10"/>
      <c r="AW222" s="10"/>
      <c r="AX222" s="10"/>
      <c r="AY222" s="10"/>
      <c r="AZ222" s="10"/>
    </row>
    <row r="223" spans="1:52" s="4" customFormat="1" x14ac:dyDescent="0.25">
      <c r="A223" s="128"/>
      <c r="B223" s="9"/>
      <c r="C223" s="10"/>
      <c r="D223" s="11"/>
      <c r="E223" s="28"/>
      <c r="F223" s="28"/>
      <c r="G223" s="28"/>
      <c r="H223" s="9"/>
      <c r="I223" s="10"/>
      <c r="J223" s="74"/>
      <c r="K223" s="43"/>
      <c r="L223" s="43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  <c r="AA223" s="10"/>
      <c r="AB223" s="10"/>
      <c r="AC223" s="10"/>
      <c r="AD223" s="10"/>
      <c r="AE223" s="10"/>
      <c r="AF223" s="10"/>
      <c r="AG223" s="10"/>
      <c r="AH223" s="10"/>
      <c r="AI223" s="10"/>
      <c r="AJ223" s="10"/>
      <c r="AK223" s="10"/>
      <c r="AL223" s="10"/>
      <c r="AM223" s="10"/>
      <c r="AN223" s="10"/>
      <c r="AO223" s="10"/>
      <c r="AP223" s="10"/>
      <c r="AQ223" s="10"/>
      <c r="AR223" s="10"/>
      <c r="AS223" s="10"/>
      <c r="AT223" s="10"/>
      <c r="AU223" s="10"/>
      <c r="AV223" s="10"/>
      <c r="AW223" s="10"/>
      <c r="AX223" s="10"/>
      <c r="AY223" s="10"/>
      <c r="AZ223" s="10"/>
    </row>
    <row r="224" spans="1:52" s="4" customFormat="1" x14ac:dyDescent="0.25">
      <c r="A224" s="128"/>
      <c r="B224" s="9"/>
      <c r="C224" s="10"/>
      <c r="D224" s="11"/>
      <c r="E224" s="28"/>
      <c r="F224" s="28"/>
      <c r="G224" s="28"/>
      <c r="H224" s="9"/>
      <c r="I224" s="10"/>
      <c r="J224" s="74"/>
      <c r="K224" s="43"/>
      <c r="L224" s="43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  <c r="AA224" s="10"/>
      <c r="AB224" s="10"/>
      <c r="AC224" s="10"/>
      <c r="AD224" s="10"/>
      <c r="AE224" s="10"/>
      <c r="AF224" s="10"/>
      <c r="AG224" s="10"/>
      <c r="AH224" s="10"/>
      <c r="AI224" s="10"/>
      <c r="AJ224" s="10"/>
      <c r="AK224" s="10"/>
      <c r="AL224" s="10"/>
      <c r="AM224" s="10"/>
      <c r="AN224" s="10"/>
      <c r="AO224" s="10"/>
      <c r="AP224" s="10"/>
      <c r="AQ224" s="10"/>
      <c r="AR224" s="10"/>
      <c r="AS224" s="10"/>
      <c r="AT224" s="10"/>
      <c r="AU224" s="10"/>
      <c r="AV224" s="10"/>
      <c r="AW224" s="10"/>
      <c r="AX224" s="10"/>
      <c r="AY224" s="10"/>
      <c r="AZ224" s="10"/>
    </row>
    <row r="225" spans="1:52" s="4" customFormat="1" x14ac:dyDescent="0.25">
      <c r="A225" s="128"/>
      <c r="B225" s="9"/>
      <c r="C225" s="10"/>
      <c r="D225" s="11"/>
      <c r="E225" s="28"/>
      <c r="F225" s="28"/>
      <c r="G225" s="28"/>
      <c r="H225" s="9"/>
      <c r="I225" s="10"/>
      <c r="J225" s="74"/>
      <c r="K225" s="43"/>
      <c r="L225" s="43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  <c r="AA225" s="10"/>
      <c r="AB225" s="10"/>
      <c r="AC225" s="10"/>
      <c r="AD225" s="10"/>
      <c r="AE225" s="10"/>
      <c r="AF225" s="10"/>
      <c r="AG225" s="10"/>
      <c r="AH225" s="10"/>
      <c r="AI225" s="10"/>
      <c r="AJ225" s="10"/>
      <c r="AK225" s="10"/>
      <c r="AL225" s="10"/>
      <c r="AM225" s="10"/>
      <c r="AN225" s="10"/>
      <c r="AO225" s="10"/>
      <c r="AP225" s="10"/>
      <c r="AQ225" s="10"/>
      <c r="AR225" s="10"/>
      <c r="AS225" s="10"/>
      <c r="AT225" s="10"/>
      <c r="AU225" s="10"/>
      <c r="AV225" s="10"/>
      <c r="AW225" s="10"/>
      <c r="AX225" s="10"/>
      <c r="AY225" s="10"/>
      <c r="AZ225" s="10"/>
    </row>
    <row r="226" spans="1:52" s="4" customFormat="1" x14ac:dyDescent="0.25">
      <c r="A226" s="128"/>
      <c r="B226" s="9"/>
      <c r="C226" s="10"/>
      <c r="D226" s="11"/>
      <c r="E226" s="28"/>
      <c r="F226" s="28"/>
      <c r="G226" s="28"/>
      <c r="H226" s="9"/>
      <c r="I226" s="10"/>
      <c r="J226" s="74"/>
      <c r="K226" s="43"/>
      <c r="L226" s="43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  <c r="AA226" s="10"/>
      <c r="AB226" s="10"/>
      <c r="AC226" s="10"/>
      <c r="AD226" s="10"/>
      <c r="AE226" s="10"/>
      <c r="AF226" s="10"/>
      <c r="AG226" s="10"/>
      <c r="AH226" s="10"/>
      <c r="AI226" s="10"/>
      <c r="AJ226" s="10"/>
      <c r="AK226" s="10"/>
      <c r="AL226" s="10"/>
      <c r="AM226" s="10"/>
      <c r="AN226" s="10"/>
      <c r="AO226" s="10"/>
      <c r="AP226" s="10"/>
      <c r="AQ226" s="10"/>
      <c r="AR226" s="10"/>
      <c r="AS226" s="10"/>
      <c r="AT226" s="10"/>
      <c r="AU226" s="10"/>
      <c r="AV226" s="10"/>
      <c r="AW226" s="10"/>
      <c r="AX226" s="10"/>
      <c r="AY226" s="10"/>
      <c r="AZ226" s="10"/>
    </row>
    <row r="227" spans="1:52" s="4" customFormat="1" x14ac:dyDescent="0.25">
      <c r="A227" s="128"/>
      <c r="B227" s="9"/>
      <c r="C227" s="10"/>
      <c r="D227" s="11"/>
      <c r="E227" s="28"/>
      <c r="F227" s="28"/>
      <c r="G227" s="28"/>
      <c r="H227" s="9"/>
      <c r="I227" s="10"/>
      <c r="J227" s="74"/>
      <c r="K227" s="43"/>
      <c r="L227" s="43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  <c r="AA227" s="10"/>
      <c r="AB227" s="10"/>
      <c r="AC227" s="10"/>
      <c r="AD227" s="10"/>
      <c r="AE227" s="10"/>
      <c r="AF227" s="10"/>
      <c r="AG227" s="10"/>
      <c r="AH227" s="10"/>
      <c r="AI227" s="10"/>
      <c r="AJ227" s="10"/>
      <c r="AK227" s="10"/>
      <c r="AL227" s="10"/>
      <c r="AM227" s="10"/>
      <c r="AN227" s="10"/>
      <c r="AO227" s="10"/>
      <c r="AP227" s="10"/>
      <c r="AQ227" s="10"/>
      <c r="AR227" s="10"/>
      <c r="AS227" s="10"/>
      <c r="AT227" s="10"/>
      <c r="AU227" s="10"/>
      <c r="AV227" s="10"/>
      <c r="AW227" s="10"/>
      <c r="AX227" s="10"/>
      <c r="AY227" s="10"/>
      <c r="AZ227" s="10"/>
    </row>
    <row r="228" spans="1:52" s="4" customFormat="1" x14ac:dyDescent="0.25">
      <c r="A228" s="128"/>
      <c r="B228" s="9"/>
      <c r="C228" s="10"/>
      <c r="D228" s="11"/>
      <c r="E228" s="28"/>
      <c r="F228" s="28"/>
      <c r="G228" s="28"/>
      <c r="H228" s="9"/>
      <c r="I228" s="10"/>
      <c r="J228" s="74"/>
      <c r="K228" s="43"/>
      <c r="L228" s="43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  <c r="AA228" s="10"/>
      <c r="AB228" s="10"/>
      <c r="AC228" s="10"/>
      <c r="AD228" s="10"/>
      <c r="AE228" s="10"/>
      <c r="AF228" s="10"/>
      <c r="AG228" s="10"/>
      <c r="AH228" s="10"/>
      <c r="AI228" s="10"/>
      <c r="AJ228" s="10"/>
      <c r="AK228" s="10"/>
      <c r="AL228" s="10"/>
      <c r="AM228" s="10"/>
      <c r="AN228" s="10"/>
      <c r="AO228" s="10"/>
      <c r="AP228" s="10"/>
      <c r="AQ228" s="10"/>
      <c r="AR228" s="10"/>
      <c r="AS228" s="10"/>
      <c r="AT228" s="10"/>
      <c r="AU228" s="10"/>
      <c r="AV228" s="10"/>
      <c r="AW228" s="10"/>
      <c r="AX228" s="10"/>
      <c r="AY228" s="10"/>
      <c r="AZ228" s="10"/>
    </row>
    <row r="229" spans="1:52" s="4" customFormat="1" x14ac:dyDescent="0.25">
      <c r="A229" s="128"/>
      <c r="B229" s="9"/>
      <c r="C229" s="10"/>
      <c r="D229" s="11"/>
      <c r="E229" s="28"/>
      <c r="F229" s="28"/>
      <c r="G229" s="28"/>
      <c r="H229" s="9"/>
      <c r="I229" s="10"/>
      <c r="J229" s="74"/>
      <c r="K229" s="43"/>
      <c r="L229" s="43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  <c r="AA229" s="10"/>
      <c r="AB229" s="10"/>
      <c r="AC229" s="10"/>
      <c r="AD229" s="10"/>
      <c r="AE229" s="10"/>
      <c r="AF229" s="10"/>
      <c r="AG229" s="10"/>
      <c r="AH229" s="10"/>
      <c r="AI229" s="10"/>
      <c r="AJ229" s="10"/>
      <c r="AK229" s="10"/>
      <c r="AL229" s="10"/>
      <c r="AM229" s="10"/>
      <c r="AN229" s="10"/>
      <c r="AO229" s="10"/>
      <c r="AP229" s="10"/>
      <c r="AQ229" s="10"/>
      <c r="AR229" s="10"/>
      <c r="AS229" s="10"/>
      <c r="AT229" s="10"/>
      <c r="AU229" s="10"/>
      <c r="AV229" s="10"/>
      <c r="AW229" s="10"/>
      <c r="AX229" s="10"/>
      <c r="AY229" s="10"/>
      <c r="AZ229" s="10"/>
    </row>
    <row r="230" spans="1:52" s="4" customFormat="1" x14ac:dyDescent="0.25">
      <c r="A230" s="128"/>
      <c r="B230" s="9"/>
      <c r="C230" s="10"/>
      <c r="D230" s="11"/>
      <c r="E230" s="28"/>
      <c r="F230" s="28"/>
      <c r="G230" s="28"/>
      <c r="H230" s="9"/>
      <c r="I230" s="10"/>
      <c r="J230" s="74"/>
      <c r="K230" s="43"/>
      <c r="L230" s="43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  <c r="AA230" s="10"/>
      <c r="AB230" s="10"/>
      <c r="AC230" s="10"/>
      <c r="AD230" s="10"/>
      <c r="AE230" s="10"/>
      <c r="AF230" s="10"/>
      <c r="AG230" s="10"/>
      <c r="AH230" s="10"/>
      <c r="AI230" s="10"/>
      <c r="AJ230" s="10"/>
      <c r="AK230" s="10"/>
      <c r="AL230" s="10"/>
      <c r="AM230" s="10"/>
      <c r="AN230" s="10"/>
      <c r="AO230" s="10"/>
      <c r="AP230" s="10"/>
      <c r="AQ230" s="10"/>
      <c r="AR230" s="10"/>
      <c r="AS230" s="10"/>
      <c r="AT230" s="10"/>
      <c r="AU230" s="10"/>
      <c r="AV230" s="10"/>
      <c r="AW230" s="10"/>
      <c r="AX230" s="10"/>
      <c r="AY230" s="10"/>
      <c r="AZ230" s="10"/>
    </row>
    <row r="231" spans="1:52" s="4" customFormat="1" x14ac:dyDescent="0.25">
      <c r="A231" s="128"/>
      <c r="B231" s="9"/>
      <c r="C231" s="10"/>
      <c r="D231" s="11"/>
      <c r="E231" s="28"/>
      <c r="F231" s="28"/>
      <c r="G231" s="28"/>
      <c r="H231" s="9"/>
      <c r="I231" s="10"/>
      <c r="J231" s="74"/>
      <c r="K231" s="43"/>
      <c r="L231" s="43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  <c r="AA231" s="10"/>
      <c r="AB231" s="10"/>
      <c r="AC231" s="10"/>
      <c r="AD231" s="10"/>
      <c r="AE231" s="10"/>
      <c r="AF231" s="10"/>
      <c r="AG231" s="10"/>
      <c r="AH231" s="10"/>
      <c r="AI231" s="10"/>
      <c r="AJ231" s="10"/>
      <c r="AK231" s="10"/>
      <c r="AL231" s="10"/>
      <c r="AM231" s="10"/>
      <c r="AN231" s="10"/>
      <c r="AO231" s="10"/>
      <c r="AP231" s="10"/>
      <c r="AQ231" s="10"/>
      <c r="AR231" s="10"/>
      <c r="AS231" s="10"/>
      <c r="AT231" s="10"/>
      <c r="AU231" s="10"/>
      <c r="AV231" s="10"/>
      <c r="AW231" s="10"/>
      <c r="AX231" s="10"/>
      <c r="AY231" s="10"/>
      <c r="AZ231" s="10"/>
    </row>
    <row r="232" spans="1:52" s="4" customFormat="1" x14ac:dyDescent="0.25">
      <c r="A232" s="128"/>
      <c r="B232" s="9"/>
      <c r="C232" s="10"/>
      <c r="D232" s="11"/>
      <c r="E232" s="28"/>
      <c r="F232" s="28"/>
      <c r="G232" s="28"/>
      <c r="H232" s="9"/>
      <c r="I232" s="10"/>
      <c r="J232" s="74"/>
      <c r="K232" s="43"/>
      <c r="L232" s="43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  <c r="AA232" s="10"/>
      <c r="AB232" s="10"/>
      <c r="AC232" s="10"/>
      <c r="AD232" s="10"/>
      <c r="AE232" s="10"/>
      <c r="AF232" s="10"/>
      <c r="AG232" s="10"/>
      <c r="AH232" s="10"/>
      <c r="AI232" s="10"/>
      <c r="AJ232" s="10"/>
      <c r="AK232" s="10"/>
      <c r="AL232" s="10"/>
      <c r="AM232" s="10"/>
      <c r="AN232" s="10"/>
      <c r="AO232" s="10"/>
      <c r="AP232" s="10"/>
      <c r="AQ232" s="10"/>
      <c r="AR232" s="10"/>
      <c r="AS232" s="10"/>
      <c r="AT232" s="10"/>
      <c r="AU232" s="10"/>
      <c r="AV232" s="10"/>
      <c r="AW232" s="10"/>
      <c r="AX232" s="10"/>
      <c r="AY232" s="10"/>
      <c r="AZ232" s="10"/>
    </row>
    <row r="233" spans="1:52" s="4" customFormat="1" x14ac:dyDescent="0.25">
      <c r="A233" s="128"/>
      <c r="B233" s="9"/>
      <c r="C233" s="10"/>
      <c r="D233" s="11"/>
      <c r="E233" s="28"/>
      <c r="F233" s="28"/>
      <c r="G233" s="28"/>
      <c r="H233" s="9"/>
      <c r="I233" s="10"/>
      <c r="J233" s="74"/>
      <c r="K233" s="43"/>
      <c r="L233" s="43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  <c r="AA233" s="10"/>
      <c r="AB233" s="10"/>
      <c r="AC233" s="10"/>
      <c r="AD233" s="10"/>
      <c r="AE233" s="10"/>
      <c r="AF233" s="10"/>
      <c r="AG233" s="10"/>
      <c r="AH233" s="10"/>
      <c r="AI233" s="10"/>
      <c r="AJ233" s="10"/>
      <c r="AK233" s="10"/>
      <c r="AL233" s="10"/>
      <c r="AM233" s="10"/>
      <c r="AN233" s="10"/>
      <c r="AO233" s="10"/>
      <c r="AP233" s="10"/>
      <c r="AQ233" s="10"/>
      <c r="AR233" s="10"/>
      <c r="AS233" s="10"/>
      <c r="AT233" s="10"/>
      <c r="AU233" s="10"/>
      <c r="AV233" s="10"/>
      <c r="AW233" s="10"/>
      <c r="AX233" s="10"/>
      <c r="AY233" s="10"/>
      <c r="AZ233" s="10"/>
    </row>
    <row r="234" spans="1:52" s="4" customFormat="1" x14ac:dyDescent="0.25">
      <c r="A234" s="128"/>
      <c r="B234" s="9"/>
      <c r="C234" s="10"/>
      <c r="D234" s="11"/>
      <c r="E234" s="28"/>
      <c r="F234" s="28"/>
      <c r="G234" s="28"/>
      <c r="H234" s="9"/>
      <c r="I234" s="10"/>
      <c r="J234" s="74"/>
      <c r="K234" s="43"/>
      <c r="L234" s="43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  <c r="AA234" s="10"/>
      <c r="AB234" s="10"/>
      <c r="AC234" s="10"/>
      <c r="AD234" s="10"/>
      <c r="AE234" s="10"/>
      <c r="AF234" s="10"/>
      <c r="AG234" s="10"/>
      <c r="AH234" s="10"/>
      <c r="AI234" s="10"/>
      <c r="AJ234" s="10"/>
      <c r="AK234" s="10"/>
      <c r="AL234" s="10"/>
      <c r="AM234" s="10"/>
      <c r="AN234" s="10"/>
      <c r="AO234" s="10"/>
      <c r="AP234" s="10"/>
      <c r="AQ234" s="10"/>
      <c r="AR234" s="10"/>
      <c r="AS234" s="10"/>
      <c r="AT234" s="10"/>
      <c r="AU234" s="10"/>
      <c r="AV234" s="10"/>
      <c r="AW234" s="10"/>
      <c r="AX234" s="10"/>
      <c r="AY234" s="10"/>
      <c r="AZ234" s="10"/>
    </row>
    <row r="235" spans="1:52" s="4" customFormat="1" x14ac:dyDescent="0.25">
      <c r="A235" s="128"/>
      <c r="B235" s="9"/>
      <c r="C235" s="10"/>
      <c r="D235" s="11"/>
      <c r="E235" s="28"/>
      <c r="F235" s="28"/>
      <c r="G235" s="28"/>
      <c r="H235" s="9"/>
      <c r="I235" s="10"/>
      <c r="J235" s="74"/>
      <c r="K235" s="43"/>
      <c r="L235" s="43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  <c r="AA235" s="10"/>
      <c r="AB235" s="10"/>
      <c r="AC235" s="10"/>
      <c r="AD235" s="10"/>
      <c r="AE235" s="10"/>
      <c r="AF235" s="10"/>
      <c r="AG235" s="10"/>
      <c r="AH235" s="10"/>
      <c r="AI235" s="10"/>
      <c r="AJ235" s="10"/>
      <c r="AK235" s="10"/>
      <c r="AL235" s="10"/>
      <c r="AM235" s="10"/>
      <c r="AN235" s="10"/>
      <c r="AO235" s="10"/>
      <c r="AP235" s="10"/>
      <c r="AQ235" s="10"/>
      <c r="AR235" s="10"/>
      <c r="AS235" s="10"/>
      <c r="AT235" s="10"/>
      <c r="AU235" s="10"/>
      <c r="AV235" s="10"/>
      <c r="AW235" s="10"/>
      <c r="AX235" s="10"/>
      <c r="AY235" s="10"/>
      <c r="AZ235" s="10"/>
    </row>
    <row r="236" spans="1:52" s="4" customFormat="1" x14ac:dyDescent="0.25">
      <c r="A236" s="128"/>
      <c r="B236" s="9"/>
      <c r="C236" s="10"/>
      <c r="D236" s="11"/>
      <c r="E236" s="28"/>
      <c r="F236" s="28"/>
      <c r="G236" s="28"/>
      <c r="H236" s="9"/>
      <c r="I236" s="10"/>
      <c r="J236" s="74"/>
      <c r="K236" s="43"/>
      <c r="L236" s="43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  <c r="AA236" s="10"/>
      <c r="AB236" s="10"/>
      <c r="AC236" s="10"/>
      <c r="AD236" s="10"/>
      <c r="AE236" s="10"/>
      <c r="AF236" s="10"/>
      <c r="AG236" s="10"/>
      <c r="AH236" s="10"/>
      <c r="AI236" s="10"/>
      <c r="AJ236" s="10"/>
      <c r="AK236" s="10"/>
      <c r="AL236" s="10"/>
      <c r="AM236" s="10"/>
      <c r="AN236" s="10"/>
      <c r="AO236" s="10"/>
      <c r="AP236" s="10"/>
      <c r="AQ236" s="10"/>
      <c r="AR236" s="10"/>
      <c r="AS236" s="10"/>
      <c r="AT236" s="10"/>
      <c r="AU236" s="10"/>
      <c r="AV236" s="10"/>
      <c r="AW236" s="10"/>
      <c r="AX236" s="10"/>
      <c r="AY236" s="10"/>
      <c r="AZ236" s="10"/>
    </row>
    <row r="237" spans="1:52" s="4" customFormat="1" x14ac:dyDescent="0.25">
      <c r="A237" s="128"/>
      <c r="B237" s="9"/>
      <c r="C237" s="10"/>
      <c r="D237" s="11"/>
      <c r="E237" s="28"/>
      <c r="F237" s="28"/>
      <c r="G237" s="28"/>
      <c r="H237" s="9"/>
      <c r="I237" s="10"/>
      <c r="J237" s="74"/>
      <c r="K237" s="43"/>
      <c r="L237" s="43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  <c r="AA237" s="10"/>
      <c r="AB237" s="10"/>
      <c r="AC237" s="10"/>
      <c r="AD237" s="10"/>
      <c r="AE237" s="10"/>
      <c r="AF237" s="10"/>
      <c r="AG237" s="10"/>
      <c r="AH237" s="10"/>
      <c r="AI237" s="10"/>
      <c r="AJ237" s="10"/>
      <c r="AK237" s="10"/>
      <c r="AL237" s="10"/>
      <c r="AM237" s="10"/>
      <c r="AN237" s="10"/>
      <c r="AO237" s="10"/>
      <c r="AP237" s="10"/>
      <c r="AQ237" s="10"/>
      <c r="AR237" s="10"/>
      <c r="AS237" s="10"/>
      <c r="AT237" s="10"/>
      <c r="AU237" s="10"/>
      <c r="AV237" s="10"/>
      <c r="AW237" s="10"/>
      <c r="AX237" s="10"/>
      <c r="AY237" s="10"/>
      <c r="AZ237" s="10"/>
    </row>
    <row r="238" spans="1:52" s="4" customFormat="1" x14ac:dyDescent="0.25">
      <c r="A238" s="128"/>
      <c r="B238" s="9"/>
      <c r="C238" s="10"/>
      <c r="D238" s="11"/>
      <c r="E238" s="28"/>
      <c r="F238" s="28"/>
      <c r="G238" s="28"/>
      <c r="H238" s="9"/>
      <c r="I238" s="10"/>
      <c r="J238" s="74"/>
      <c r="K238" s="43"/>
      <c r="L238" s="43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  <c r="AA238" s="10"/>
      <c r="AB238" s="10"/>
      <c r="AC238" s="10"/>
      <c r="AD238" s="10"/>
      <c r="AE238" s="10"/>
      <c r="AF238" s="10"/>
      <c r="AG238" s="10"/>
      <c r="AH238" s="10"/>
      <c r="AI238" s="10"/>
      <c r="AJ238" s="10"/>
      <c r="AK238" s="10"/>
      <c r="AL238" s="10"/>
      <c r="AM238" s="10"/>
      <c r="AN238" s="10"/>
      <c r="AO238" s="10"/>
      <c r="AP238" s="10"/>
      <c r="AQ238" s="10"/>
      <c r="AR238" s="10"/>
      <c r="AS238" s="10"/>
      <c r="AT238" s="10"/>
      <c r="AU238" s="10"/>
      <c r="AV238" s="10"/>
      <c r="AW238" s="10"/>
      <c r="AX238" s="10"/>
      <c r="AY238" s="10"/>
      <c r="AZ238" s="10"/>
    </row>
    <row r="239" spans="1:52" s="4" customFormat="1" x14ac:dyDescent="0.25">
      <c r="A239" s="128"/>
      <c r="B239" s="9"/>
      <c r="C239" s="10"/>
      <c r="D239" s="11"/>
      <c r="E239" s="28"/>
      <c r="F239" s="28"/>
      <c r="G239" s="28"/>
      <c r="H239" s="9"/>
      <c r="I239" s="10"/>
      <c r="J239" s="74"/>
      <c r="K239" s="43"/>
      <c r="L239" s="43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  <c r="AA239" s="10"/>
      <c r="AB239" s="10"/>
      <c r="AC239" s="10"/>
      <c r="AD239" s="10"/>
      <c r="AE239" s="10"/>
      <c r="AF239" s="10"/>
      <c r="AG239" s="10"/>
      <c r="AH239" s="10"/>
      <c r="AI239" s="10"/>
      <c r="AJ239" s="10"/>
      <c r="AK239" s="10"/>
      <c r="AL239" s="10"/>
      <c r="AM239" s="10"/>
      <c r="AN239" s="10"/>
      <c r="AO239" s="10"/>
      <c r="AP239" s="10"/>
      <c r="AQ239" s="10"/>
      <c r="AR239" s="10"/>
      <c r="AS239" s="10"/>
      <c r="AT239" s="10"/>
      <c r="AU239" s="10"/>
      <c r="AV239" s="10"/>
      <c r="AW239" s="10"/>
      <c r="AX239" s="10"/>
      <c r="AY239" s="10"/>
      <c r="AZ239" s="10"/>
    </row>
    <row r="240" spans="1:52" s="4" customFormat="1" x14ac:dyDescent="0.25">
      <c r="A240" s="128"/>
      <c r="B240" s="9"/>
      <c r="C240" s="10"/>
      <c r="D240" s="11"/>
      <c r="E240" s="28"/>
      <c r="F240" s="28"/>
      <c r="G240" s="28"/>
      <c r="H240" s="9"/>
      <c r="I240" s="10"/>
      <c r="J240" s="74"/>
      <c r="K240" s="43"/>
      <c r="L240" s="43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  <c r="AA240" s="10"/>
      <c r="AB240" s="10"/>
      <c r="AC240" s="10"/>
      <c r="AD240" s="10"/>
      <c r="AE240" s="10"/>
      <c r="AF240" s="10"/>
      <c r="AG240" s="10"/>
      <c r="AH240" s="10"/>
      <c r="AI240" s="10"/>
      <c r="AJ240" s="10"/>
      <c r="AK240" s="10"/>
      <c r="AL240" s="10"/>
      <c r="AM240" s="10"/>
      <c r="AN240" s="10"/>
      <c r="AO240" s="10"/>
      <c r="AP240" s="10"/>
      <c r="AQ240" s="10"/>
      <c r="AR240" s="10"/>
      <c r="AS240" s="10"/>
      <c r="AT240" s="10"/>
      <c r="AU240" s="10"/>
      <c r="AV240" s="10"/>
      <c r="AW240" s="10"/>
      <c r="AX240" s="10"/>
      <c r="AY240" s="10"/>
      <c r="AZ240" s="10"/>
    </row>
    <row r="241" spans="1:52" s="4" customFormat="1" x14ac:dyDescent="0.25">
      <c r="A241" s="128"/>
      <c r="B241" s="9"/>
      <c r="C241" s="10"/>
      <c r="D241" s="11"/>
      <c r="E241" s="28"/>
      <c r="F241" s="28"/>
      <c r="G241" s="28"/>
      <c r="H241" s="9"/>
      <c r="I241" s="10"/>
      <c r="J241" s="74"/>
      <c r="K241" s="43"/>
      <c r="L241" s="43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  <c r="AA241" s="10"/>
      <c r="AB241" s="10"/>
      <c r="AC241" s="10"/>
      <c r="AD241" s="10"/>
      <c r="AE241" s="10"/>
      <c r="AF241" s="10"/>
      <c r="AG241" s="10"/>
      <c r="AH241" s="10"/>
      <c r="AI241" s="10"/>
      <c r="AJ241" s="10"/>
      <c r="AK241" s="10"/>
      <c r="AL241" s="10"/>
      <c r="AM241" s="10"/>
      <c r="AN241" s="10"/>
      <c r="AO241" s="10"/>
      <c r="AP241" s="10"/>
      <c r="AQ241" s="10"/>
      <c r="AR241" s="10"/>
      <c r="AS241" s="10"/>
      <c r="AT241" s="10"/>
      <c r="AU241" s="10"/>
      <c r="AV241" s="10"/>
      <c r="AW241" s="10"/>
      <c r="AX241" s="10"/>
      <c r="AY241" s="10"/>
      <c r="AZ241" s="10"/>
    </row>
    <row r="242" spans="1:52" s="4" customFormat="1" x14ac:dyDescent="0.25">
      <c r="A242" s="128"/>
      <c r="B242" s="9"/>
      <c r="C242" s="10"/>
      <c r="D242" s="11"/>
      <c r="E242" s="28"/>
      <c r="F242" s="28"/>
      <c r="G242" s="28"/>
      <c r="H242" s="9"/>
      <c r="I242" s="10"/>
      <c r="J242" s="74"/>
      <c r="K242" s="43"/>
      <c r="L242" s="43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  <c r="AA242" s="10"/>
      <c r="AB242" s="10"/>
      <c r="AC242" s="10"/>
      <c r="AD242" s="10"/>
      <c r="AE242" s="10"/>
      <c r="AF242" s="10"/>
      <c r="AG242" s="10"/>
      <c r="AH242" s="10"/>
      <c r="AI242" s="10"/>
      <c r="AJ242" s="10"/>
      <c r="AK242" s="10"/>
      <c r="AL242" s="10"/>
      <c r="AM242" s="10"/>
      <c r="AN242" s="10"/>
      <c r="AO242" s="10"/>
      <c r="AP242" s="10"/>
      <c r="AQ242" s="10"/>
      <c r="AR242" s="10"/>
      <c r="AS242" s="10"/>
      <c r="AT242" s="10"/>
      <c r="AU242" s="10"/>
      <c r="AV242" s="10"/>
      <c r="AW242" s="10"/>
      <c r="AX242" s="10"/>
      <c r="AY242" s="10"/>
      <c r="AZ242" s="10"/>
    </row>
    <row r="243" spans="1:52" s="4" customFormat="1" x14ac:dyDescent="0.25">
      <c r="A243" s="128"/>
      <c r="B243" s="9"/>
      <c r="C243" s="10"/>
      <c r="D243" s="11"/>
      <c r="E243" s="28"/>
      <c r="F243" s="28"/>
      <c r="G243" s="28"/>
      <c r="H243" s="9"/>
      <c r="I243" s="10"/>
      <c r="J243" s="74"/>
      <c r="K243" s="43"/>
      <c r="L243" s="43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  <c r="AA243" s="10"/>
      <c r="AB243" s="10"/>
      <c r="AC243" s="10"/>
      <c r="AD243" s="10"/>
      <c r="AE243" s="10"/>
      <c r="AF243" s="10"/>
      <c r="AG243" s="10"/>
      <c r="AH243" s="10"/>
      <c r="AI243" s="10"/>
      <c r="AJ243" s="10"/>
      <c r="AK243" s="10"/>
      <c r="AL243" s="10"/>
      <c r="AM243" s="10"/>
      <c r="AN243" s="10"/>
      <c r="AO243" s="10"/>
      <c r="AP243" s="10"/>
      <c r="AQ243" s="10"/>
      <c r="AR243" s="10"/>
      <c r="AS243" s="10"/>
      <c r="AT243" s="10"/>
      <c r="AU243" s="10"/>
      <c r="AV243" s="10"/>
      <c r="AW243" s="10"/>
      <c r="AX243" s="10"/>
      <c r="AY243" s="10"/>
      <c r="AZ243" s="10"/>
    </row>
    <row r="244" spans="1:52" s="4" customFormat="1" x14ac:dyDescent="0.25">
      <c r="A244" s="128"/>
      <c r="B244" s="9"/>
      <c r="C244" s="10"/>
      <c r="D244" s="11"/>
      <c r="E244" s="28"/>
      <c r="F244" s="28"/>
      <c r="G244" s="28"/>
      <c r="H244" s="9"/>
      <c r="I244" s="10"/>
      <c r="J244" s="74"/>
      <c r="K244" s="43"/>
      <c r="L244" s="43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  <c r="AA244" s="10"/>
      <c r="AB244" s="10"/>
      <c r="AC244" s="10"/>
      <c r="AD244" s="10"/>
      <c r="AE244" s="10"/>
      <c r="AF244" s="10"/>
      <c r="AG244" s="10"/>
      <c r="AH244" s="10"/>
      <c r="AI244" s="10"/>
      <c r="AJ244" s="10"/>
      <c r="AK244" s="10"/>
      <c r="AL244" s="10"/>
      <c r="AM244" s="10"/>
      <c r="AN244" s="10"/>
      <c r="AO244" s="10"/>
      <c r="AP244" s="10"/>
      <c r="AQ244" s="10"/>
      <c r="AR244" s="10"/>
      <c r="AS244" s="10"/>
      <c r="AT244" s="10"/>
      <c r="AU244" s="10"/>
      <c r="AV244" s="10"/>
      <c r="AW244" s="10"/>
      <c r="AX244" s="10"/>
      <c r="AY244" s="10"/>
      <c r="AZ244" s="10"/>
    </row>
    <row r="245" spans="1:52" s="4" customFormat="1" x14ac:dyDescent="0.25">
      <c r="A245" s="128"/>
      <c r="B245" s="9"/>
      <c r="C245" s="10"/>
      <c r="D245" s="11"/>
      <c r="E245" s="28"/>
      <c r="F245" s="28"/>
      <c r="G245" s="28"/>
      <c r="H245" s="9"/>
      <c r="I245" s="10"/>
      <c r="J245" s="74"/>
      <c r="K245" s="43"/>
      <c r="L245" s="43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  <c r="AA245" s="10"/>
      <c r="AB245" s="10"/>
      <c r="AC245" s="10"/>
      <c r="AD245" s="10"/>
      <c r="AE245" s="10"/>
      <c r="AF245" s="10"/>
      <c r="AG245" s="10"/>
      <c r="AH245" s="10"/>
      <c r="AI245" s="10"/>
      <c r="AJ245" s="10"/>
      <c r="AK245" s="10"/>
      <c r="AL245" s="10"/>
      <c r="AM245" s="10"/>
      <c r="AN245" s="10"/>
      <c r="AO245" s="10"/>
      <c r="AP245" s="10"/>
      <c r="AQ245" s="10"/>
      <c r="AR245" s="10"/>
      <c r="AS245" s="10"/>
      <c r="AT245" s="10"/>
      <c r="AU245" s="10"/>
      <c r="AV245" s="10"/>
      <c r="AW245" s="10"/>
      <c r="AX245" s="10"/>
      <c r="AY245" s="10"/>
      <c r="AZ245" s="10"/>
    </row>
    <row r="246" spans="1:52" s="4" customFormat="1" x14ac:dyDescent="0.25">
      <c r="A246" s="128"/>
      <c r="B246" s="9"/>
      <c r="C246" s="10"/>
      <c r="D246" s="11"/>
      <c r="E246" s="28"/>
      <c r="F246" s="28"/>
      <c r="G246" s="28"/>
      <c r="H246" s="9"/>
      <c r="I246" s="10"/>
      <c r="J246" s="74"/>
      <c r="K246" s="43"/>
      <c r="L246" s="43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  <c r="AA246" s="10"/>
      <c r="AB246" s="10"/>
      <c r="AC246" s="10"/>
      <c r="AD246" s="10"/>
      <c r="AE246" s="10"/>
      <c r="AF246" s="10"/>
      <c r="AG246" s="10"/>
      <c r="AH246" s="10"/>
      <c r="AI246" s="10"/>
      <c r="AJ246" s="10"/>
      <c r="AK246" s="10"/>
      <c r="AL246" s="10"/>
      <c r="AM246" s="10"/>
      <c r="AN246" s="10"/>
      <c r="AO246" s="10"/>
      <c r="AP246" s="10"/>
      <c r="AQ246" s="10"/>
      <c r="AR246" s="10"/>
      <c r="AS246" s="10"/>
      <c r="AT246" s="10"/>
      <c r="AU246" s="10"/>
      <c r="AV246" s="10"/>
      <c r="AW246" s="10"/>
      <c r="AX246" s="10"/>
      <c r="AY246" s="10"/>
      <c r="AZ246" s="10"/>
    </row>
    <row r="247" spans="1:52" s="4" customFormat="1" x14ac:dyDescent="0.25">
      <c r="A247" s="128"/>
      <c r="B247" s="9"/>
      <c r="C247" s="10"/>
      <c r="D247" s="11"/>
      <c r="E247" s="28"/>
      <c r="F247" s="28"/>
      <c r="G247" s="28"/>
      <c r="H247" s="9"/>
      <c r="I247" s="10"/>
      <c r="J247" s="74"/>
      <c r="K247" s="43"/>
      <c r="L247" s="43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  <c r="AA247" s="10"/>
      <c r="AB247" s="10"/>
      <c r="AC247" s="10"/>
      <c r="AD247" s="10"/>
      <c r="AE247" s="10"/>
      <c r="AF247" s="10"/>
      <c r="AG247" s="10"/>
      <c r="AH247" s="10"/>
      <c r="AI247" s="10"/>
      <c r="AJ247" s="10"/>
      <c r="AK247" s="10"/>
      <c r="AL247" s="10"/>
      <c r="AM247" s="10"/>
      <c r="AN247" s="10"/>
      <c r="AO247" s="10"/>
      <c r="AP247" s="10"/>
      <c r="AQ247" s="10"/>
      <c r="AR247" s="10"/>
      <c r="AS247" s="10"/>
      <c r="AT247" s="10"/>
      <c r="AU247" s="10"/>
      <c r="AV247" s="10"/>
      <c r="AW247" s="10"/>
      <c r="AX247" s="10"/>
      <c r="AY247" s="10"/>
      <c r="AZ247" s="10"/>
    </row>
    <row r="248" spans="1:52" s="4" customFormat="1" x14ac:dyDescent="0.25">
      <c r="A248" s="128"/>
      <c r="B248" s="9"/>
      <c r="C248" s="10"/>
      <c r="D248" s="11"/>
      <c r="E248" s="28"/>
      <c r="F248" s="28"/>
      <c r="G248" s="28"/>
      <c r="H248" s="9"/>
      <c r="I248" s="10"/>
      <c r="J248" s="74"/>
      <c r="K248" s="43"/>
      <c r="L248" s="43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  <c r="AA248" s="10"/>
      <c r="AB248" s="10"/>
      <c r="AC248" s="10"/>
      <c r="AD248" s="10"/>
      <c r="AE248" s="10"/>
      <c r="AF248" s="10"/>
      <c r="AG248" s="10"/>
      <c r="AH248" s="10"/>
      <c r="AI248" s="10"/>
      <c r="AJ248" s="10"/>
      <c r="AK248" s="10"/>
      <c r="AL248" s="10"/>
      <c r="AM248" s="10"/>
      <c r="AN248" s="10"/>
      <c r="AO248" s="10"/>
      <c r="AP248" s="10"/>
      <c r="AQ248" s="10"/>
      <c r="AR248" s="10"/>
      <c r="AS248" s="10"/>
      <c r="AT248" s="10"/>
      <c r="AU248" s="10"/>
      <c r="AV248" s="10"/>
      <c r="AW248" s="10"/>
      <c r="AX248" s="10"/>
      <c r="AY248" s="10"/>
      <c r="AZ248" s="10"/>
    </row>
    <row r="249" spans="1:52" s="4" customFormat="1" x14ac:dyDescent="0.25">
      <c r="A249" s="128"/>
      <c r="B249" s="9"/>
      <c r="C249" s="10"/>
      <c r="D249" s="11"/>
      <c r="E249" s="28"/>
      <c r="F249" s="28"/>
      <c r="G249" s="28"/>
      <c r="H249" s="9"/>
      <c r="I249" s="10"/>
      <c r="J249" s="74"/>
      <c r="K249" s="43"/>
      <c r="L249" s="43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  <c r="AA249" s="10"/>
      <c r="AB249" s="10"/>
      <c r="AC249" s="10"/>
      <c r="AD249" s="10"/>
      <c r="AE249" s="10"/>
      <c r="AF249" s="10"/>
      <c r="AG249" s="10"/>
      <c r="AH249" s="10"/>
      <c r="AI249" s="10"/>
      <c r="AJ249" s="10"/>
      <c r="AK249" s="10"/>
      <c r="AL249" s="10"/>
      <c r="AM249" s="10"/>
      <c r="AN249" s="10"/>
      <c r="AO249" s="10"/>
      <c r="AP249" s="10"/>
      <c r="AQ249" s="10"/>
      <c r="AR249" s="10"/>
      <c r="AS249" s="10"/>
      <c r="AT249" s="10"/>
      <c r="AU249" s="10"/>
      <c r="AV249" s="10"/>
      <c r="AW249" s="10"/>
      <c r="AX249" s="10"/>
      <c r="AY249" s="10"/>
      <c r="AZ249" s="10"/>
    </row>
    <row r="250" spans="1:52" s="4" customFormat="1" x14ac:dyDescent="0.25">
      <c r="A250" s="128"/>
      <c r="B250" s="9"/>
      <c r="C250" s="10"/>
      <c r="D250" s="11"/>
      <c r="E250" s="28"/>
      <c r="F250" s="28"/>
      <c r="G250" s="28"/>
      <c r="H250" s="9"/>
      <c r="I250" s="10"/>
      <c r="J250" s="74"/>
      <c r="K250" s="43"/>
      <c r="L250" s="43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  <c r="AA250" s="10"/>
      <c r="AB250" s="10"/>
      <c r="AC250" s="10"/>
      <c r="AD250" s="10"/>
      <c r="AE250" s="10"/>
      <c r="AF250" s="10"/>
      <c r="AG250" s="10"/>
      <c r="AH250" s="10"/>
      <c r="AI250" s="10"/>
      <c r="AJ250" s="10"/>
      <c r="AK250" s="10"/>
      <c r="AL250" s="10"/>
      <c r="AM250" s="10"/>
      <c r="AN250" s="10"/>
      <c r="AO250" s="10"/>
      <c r="AP250" s="10"/>
      <c r="AQ250" s="10"/>
      <c r="AR250" s="10"/>
      <c r="AS250" s="10"/>
      <c r="AT250" s="10"/>
      <c r="AU250" s="10"/>
      <c r="AV250" s="10"/>
      <c r="AW250" s="10"/>
      <c r="AX250" s="10"/>
      <c r="AY250" s="10"/>
      <c r="AZ250" s="10"/>
    </row>
    <row r="251" spans="1:52" s="4" customFormat="1" x14ac:dyDescent="0.25">
      <c r="A251" s="128"/>
      <c r="B251" s="9"/>
      <c r="C251" s="10"/>
      <c r="D251" s="11"/>
      <c r="E251" s="28"/>
      <c r="F251" s="28"/>
      <c r="G251" s="28"/>
      <c r="H251" s="9"/>
      <c r="I251" s="10"/>
      <c r="J251" s="74"/>
      <c r="K251" s="43"/>
      <c r="L251" s="43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  <c r="AA251" s="10"/>
      <c r="AB251" s="10"/>
      <c r="AC251" s="10"/>
      <c r="AD251" s="10"/>
      <c r="AE251" s="10"/>
      <c r="AF251" s="10"/>
      <c r="AG251" s="10"/>
      <c r="AH251" s="10"/>
      <c r="AI251" s="10"/>
      <c r="AJ251" s="10"/>
      <c r="AK251" s="10"/>
      <c r="AL251" s="10"/>
      <c r="AM251" s="10"/>
      <c r="AN251" s="10"/>
      <c r="AO251" s="10"/>
      <c r="AP251" s="10"/>
      <c r="AQ251" s="10"/>
      <c r="AR251" s="10"/>
      <c r="AS251" s="10"/>
      <c r="AT251" s="10"/>
      <c r="AU251" s="10"/>
      <c r="AV251" s="10"/>
      <c r="AW251" s="10"/>
      <c r="AX251" s="10"/>
      <c r="AY251" s="10"/>
      <c r="AZ251" s="10"/>
    </row>
    <row r="252" spans="1:52" s="4" customFormat="1" x14ac:dyDescent="0.25">
      <c r="A252" s="128"/>
      <c r="B252" s="9"/>
      <c r="C252" s="10"/>
      <c r="D252" s="11"/>
      <c r="E252" s="28"/>
      <c r="F252" s="28"/>
      <c r="G252" s="28"/>
      <c r="H252" s="9"/>
      <c r="I252" s="10"/>
      <c r="J252" s="74"/>
      <c r="K252" s="43"/>
      <c r="L252" s="43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  <c r="AA252" s="10"/>
      <c r="AB252" s="10"/>
      <c r="AC252" s="10"/>
      <c r="AD252" s="10"/>
      <c r="AE252" s="10"/>
      <c r="AF252" s="10"/>
      <c r="AG252" s="10"/>
      <c r="AH252" s="10"/>
      <c r="AI252" s="10"/>
      <c r="AJ252" s="10"/>
      <c r="AK252" s="10"/>
      <c r="AL252" s="10"/>
      <c r="AM252" s="10"/>
      <c r="AN252" s="10"/>
      <c r="AO252" s="10"/>
      <c r="AP252" s="10"/>
      <c r="AQ252" s="10"/>
      <c r="AR252" s="10"/>
      <c r="AS252" s="10"/>
      <c r="AT252" s="10"/>
      <c r="AU252" s="10"/>
      <c r="AV252" s="10"/>
      <c r="AW252" s="10"/>
      <c r="AX252" s="10"/>
      <c r="AY252" s="10"/>
      <c r="AZ252" s="10"/>
    </row>
    <row r="253" spans="1:52" s="4" customFormat="1" x14ac:dyDescent="0.25">
      <c r="A253" s="128"/>
      <c r="B253" s="9"/>
      <c r="C253" s="10"/>
      <c r="D253" s="11"/>
      <c r="E253" s="28"/>
      <c r="F253" s="28"/>
      <c r="G253" s="28"/>
      <c r="H253" s="9"/>
      <c r="I253" s="10"/>
      <c r="J253" s="74"/>
      <c r="K253" s="43"/>
      <c r="L253" s="43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  <c r="AA253" s="10"/>
      <c r="AB253" s="10"/>
      <c r="AC253" s="10"/>
      <c r="AD253" s="10"/>
      <c r="AE253" s="10"/>
      <c r="AF253" s="10"/>
      <c r="AG253" s="10"/>
      <c r="AH253" s="10"/>
      <c r="AI253" s="10"/>
      <c r="AJ253" s="10"/>
      <c r="AK253" s="10"/>
      <c r="AL253" s="10"/>
      <c r="AM253" s="10"/>
      <c r="AN253" s="10"/>
      <c r="AO253" s="10"/>
      <c r="AP253" s="10"/>
      <c r="AQ253" s="10"/>
      <c r="AR253" s="10"/>
      <c r="AS253" s="10"/>
      <c r="AT253" s="10"/>
      <c r="AU253" s="10"/>
      <c r="AV253" s="10"/>
      <c r="AW253" s="10"/>
      <c r="AX253" s="10"/>
      <c r="AY253" s="10"/>
      <c r="AZ253" s="10"/>
    </row>
    <row r="254" spans="1:52" s="4" customFormat="1" x14ac:dyDescent="0.25">
      <c r="A254" s="128"/>
      <c r="B254" s="9"/>
      <c r="C254" s="10"/>
      <c r="D254" s="11"/>
      <c r="E254" s="28"/>
      <c r="F254" s="28"/>
      <c r="G254" s="28"/>
      <c r="H254" s="9"/>
      <c r="I254" s="10"/>
      <c r="J254" s="74"/>
      <c r="K254" s="43"/>
      <c r="L254" s="43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  <c r="AA254" s="10"/>
      <c r="AB254" s="10"/>
      <c r="AC254" s="10"/>
      <c r="AD254" s="10"/>
      <c r="AE254" s="10"/>
      <c r="AF254" s="10"/>
      <c r="AG254" s="10"/>
      <c r="AH254" s="10"/>
      <c r="AI254" s="10"/>
      <c r="AJ254" s="10"/>
      <c r="AK254" s="10"/>
      <c r="AL254" s="10"/>
      <c r="AM254" s="10"/>
      <c r="AN254" s="10"/>
      <c r="AO254" s="10"/>
      <c r="AP254" s="10"/>
      <c r="AQ254" s="10"/>
      <c r="AR254" s="10"/>
      <c r="AS254" s="10"/>
      <c r="AT254" s="10"/>
      <c r="AU254" s="10"/>
      <c r="AV254" s="10"/>
      <c r="AW254" s="10"/>
      <c r="AX254" s="10"/>
      <c r="AY254" s="10"/>
      <c r="AZ254" s="10"/>
    </row>
    <row r="255" spans="1:52" s="4" customFormat="1" x14ac:dyDescent="0.25">
      <c r="A255" s="128"/>
      <c r="B255" s="9"/>
      <c r="C255" s="10"/>
      <c r="D255" s="11"/>
      <c r="E255" s="28"/>
      <c r="F255" s="28"/>
      <c r="G255" s="28"/>
      <c r="H255" s="9"/>
      <c r="I255" s="10"/>
      <c r="J255" s="74"/>
      <c r="K255" s="43"/>
      <c r="L255" s="43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  <c r="AA255" s="10"/>
      <c r="AB255" s="10"/>
      <c r="AC255" s="10"/>
      <c r="AD255" s="10"/>
      <c r="AE255" s="10"/>
      <c r="AF255" s="10"/>
      <c r="AG255" s="10"/>
      <c r="AH255" s="10"/>
      <c r="AI255" s="10"/>
      <c r="AJ255" s="10"/>
      <c r="AK255" s="10"/>
      <c r="AL255" s="10"/>
      <c r="AM255" s="10"/>
      <c r="AN255" s="10"/>
      <c r="AO255" s="10"/>
      <c r="AP255" s="10"/>
      <c r="AQ255" s="10"/>
      <c r="AR255" s="10"/>
      <c r="AS255" s="10"/>
      <c r="AT255" s="10"/>
      <c r="AU255" s="10"/>
      <c r="AV255" s="10"/>
      <c r="AW255" s="10"/>
      <c r="AX255" s="10"/>
      <c r="AY255" s="10"/>
      <c r="AZ255" s="10"/>
    </row>
    <row r="256" spans="1:52" s="4" customFormat="1" x14ac:dyDescent="0.25">
      <c r="A256" s="128"/>
      <c r="B256" s="9"/>
      <c r="C256" s="10"/>
      <c r="D256" s="11"/>
      <c r="E256" s="28"/>
      <c r="F256" s="28"/>
      <c r="G256" s="28"/>
      <c r="H256" s="9"/>
      <c r="I256" s="10"/>
      <c r="J256" s="74"/>
      <c r="K256" s="43"/>
      <c r="L256" s="43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  <c r="AA256" s="10"/>
      <c r="AB256" s="10"/>
      <c r="AC256" s="10"/>
      <c r="AD256" s="10"/>
      <c r="AE256" s="10"/>
      <c r="AF256" s="10"/>
      <c r="AG256" s="10"/>
      <c r="AH256" s="10"/>
      <c r="AI256" s="10"/>
      <c r="AJ256" s="10"/>
      <c r="AK256" s="10"/>
      <c r="AL256" s="10"/>
      <c r="AM256" s="10"/>
      <c r="AN256" s="10"/>
      <c r="AO256" s="10"/>
      <c r="AP256" s="10"/>
      <c r="AQ256" s="10"/>
      <c r="AR256" s="10"/>
      <c r="AS256" s="10"/>
      <c r="AT256" s="10"/>
      <c r="AU256" s="10"/>
      <c r="AV256" s="10"/>
      <c r="AW256" s="10"/>
      <c r="AX256" s="10"/>
      <c r="AY256" s="10"/>
      <c r="AZ256" s="10"/>
    </row>
    <row r="257" spans="1:52" s="4" customFormat="1" x14ac:dyDescent="0.25">
      <c r="A257" s="128"/>
      <c r="B257" s="9"/>
      <c r="C257" s="10"/>
      <c r="D257" s="11"/>
      <c r="E257" s="28"/>
      <c r="F257" s="28"/>
      <c r="G257" s="28"/>
      <c r="H257" s="9"/>
      <c r="I257" s="10"/>
      <c r="J257" s="74"/>
      <c r="K257" s="43"/>
      <c r="L257" s="43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  <c r="AA257" s="10"/>
      <c r="AB257" s="10"/>
      <c r="AC257" s="10"/>
      <c r="AD257" s="10"/>
      <c r="AE257" s="10"/>
      <c r="AF257" s="10"/>
      <c r="AG257" s="10"/>
      <c r="AH257" s="10"/>
      <c r="AI257" s="10"/>
      <c r="AJ257" s="10"/>
      <c r="AK257" s="10"/>
      <c r="AL257" s="10"/>
      <c r="AM257" s="10"/>
      <c r="AN257" s="10"/>
      <c r="AO257" s="10"/>
      <c r="AP257" s="10"/>
      <c r="AQ257" s="10"/>
      <c r="AR257" s="10"/>
      <c r="AS257" s="10"/>
      <c r="AT257" s="10"/>
      <c r="AU257" s="10"/>
      <c r="AV257" s="10"/>
      <c r="AW257" s="10"/>
      <c r="AX257" s="10"/>
      <c r="AY257" s="10"/>
      <c r="AZ257" s="10"/>
    </row>
    <row r="258" spans="1:52" s="4" customFormat="1" x14ac:dyDescent="0.25">
      <c r="A258" s="128"/>
      <c r="B258" s="9"/>
      <c r="C258" s="10"/>
      <c r="D258" s="11"/>
      <c r="E258" s="28"/>
      <c r="F258" s="28"/>
      <c r="G258" s="28"/>
      <c r="H258" s="9"/>
      <c r="I258" s="10"/>
      <c r="J258" s="74"/>
      <c r="K258" s="43"/>
      <c r="L258" s="43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  <c r="AA258" s="10"/>
      <c r="AB258" s="10"/>
      <c r="AC258" s="10"/>
      <c r="AD258" s="10"/>
      <c r="AE258" s="10"/>
      <c r="AF258" s="10"/>
      <c r="AG258" s="10"/>
      <c r="AH258" s="10"/>
      <c r="AI258" s="10"/>
      <c r="AJ258" s="10"/>
      <c r="AK258" s="10"/>
      <c r="AL258" s="10"/>
      <c r="AM258" s="10"/>
      <c r="AN258" s="10"/>
      <c r="AO258" s="10"/>
      <c r="AP258" s="10"/>
      <c r="AQ258" s="10"/>
      <c r="AR258" s="10"/>
      <c r="AS258" s="10"/>
      <c r="AT258" s="10"/>
      <c r="AU258" s="10"/>
      <c r="AV258" s="10"/>
      <c r="AW258" s="10"/>
      <c r="AX258" s="10"/>
      <c r="AY258" s="10"/>
      <c r="AZ258" s="10"/>
    </row>
    <row r="259" spans="1:52" s="4" customFormat="1" x14ac:dyDescent="0.25">
      <c r="A259" s="128"/>
      <c r="B259" s="9"/>
      <c r="C259" s="10"/>
      <c r="D259" s="11"/>
      <c r="E259" s="28"/>
      <c r="F259" s="28"/>
      <c r="G259" s="28"/>
      <c r="H259" s="9"/>
      <c r="I259" s="10"/>
      <c r="J259" s="74"/>
      <c r="K259" s="43"/>
      <c r="L259" s="43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  <c r="AA259" s="10"/>
      <c r="AB259" s="10"/>
      <c r="AC259" s="10"/>
      <c r="AD259" s="10"/>
      <c r="AE259" s="10"/>
      <c r="AF259" s="10"/>
      <c r="AG259" s="10"/>
      <c r="AH259" s="10"/>
      <c r="AI259" s="10"/>
      <c r="AJ259" s="10"/>
      <c r="AK259" s="10"/>
      <c r="AL259" s="10"/>
      <c r="AM259" s="10"/>
      <c r="AN259" s="10"/>
      <c r="AO259" s="10"/>
      <c r="AP259" s="10"/>
      <c r="AQ259" s="10"/>
      <c r="AR259" s="10"/>
      <c r="AS259" s="10"/>
      <c r="AT259" s="10"/>
      <c r="AU259" s="10"/>
      <c r="AV259" s="10"/>
      <c r="AW259" s="10"/>
      <c r="AX259" s="10"/>
      <c r="AY259" s="10"/>
      <c r="AZ259" s="10"/>
    </row>
    <row r="260" spans="1:52" s="4" customFormat="1" x14ac:dyDescent="0.25">
      <c r="A260" s="128"/>
      <c r="B260" s="9"/>
      <c r="C260" s="10"/>
      <c r="D260" s="11"/>
      <c r="E260" s="28"/>
      <c r="F260" s="28"/>
      <c r="G260" s="28"/>
      <c r="H260" s="9"/>
      <c r="I260" s="10"/>
      <c r="J260" s="74"/>
      <c r="K260" s="43"/>
      <c r="L260" s="43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  <c r="AA260" s="10"/>
      <c r="AB260" s="10"/>
      <c r="AC260" s="10"/>
      <c r="AD260" s="10"/>
      <c r="AE260" s="10"/>
      <c r="AF260" s="10"/>
      <c r="AG260" s="10"/>
      <c r="AH260" s="10"/>
      <c r="AI260" s="10"/>
      <c r="AJ260" s="10"/>
      <c r="AK260" s="10"/>
      <c r="AL260" s="10"/>
      <c r="AM260" s="10"/>
      <c r="AN260" s="10"/>
      <c r="AO260" s="10"/>
      <c r="AP260" s="10"/>
      <c r="AQ260" s="10"/>
      <c r="AR260" s="10"/>
      <c r="AS260" s="10"/>
      <c r="AT260" s="10"/>
      <c r="AU260" s="10"/>
      <c r="AV260" s="10"/>
      <c r="AW260" s="10"/>
      <c r="AX260" s="10"/>
      <c r="AY260" s="10"/>
      <c r="AZ260" s="10"/>
    </row>
    <row r="261" spans="1:52" s="4" customFormat="1" x14ac:dyDescent="0.25">
      <c r="A261" s="128"/>
      <c r="B261" s="9"/>
      <c r="C261" s="10"/>
      <c r="D261" s="11"/>
      <c r="E261" s="28"/>
      <c r="F261" s="28"/>
      <c r="G261" s="28"/>
      <c r="H261" s="9"/>
      <c r="I261" s="10"/>
      <c r="J261" s="74"/>
      <c r="K261" s="43"/>
      <c r="L261" s="43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  <c r="AA261" s="10"/>
      <c r="AB261" s="10"/>
      <c r="AC261" s="10"/>
      <c r="AD261" s="10"/>
      <c r="AE261" s="10"/>
      <c r="AF261" s="10"/>
      <c r="AG261" s="10"/>
      <c r="AH261" s="10"/>
      <c r="AI261" s="10"/>
      <c r="AJ261" s="10"/>
      <c r="AK261" s="10"/>
      <c r="AL261" s="10"/>
      <c r="AM261" s="10"/>
      <c r="AN261" s="10"/>
      <c r="AO261" s="10"/>
      <c r="AP261" s="10"/>
      <c r="AQ261" s="10"/>
      <c r="AR261" s="10"/>
      <c r="AS261" s="10"/>
      <c r="AT261" s="10"/>
      <c r="AU261" s="10"/>
      <c r="AV261" s="10"/>
      <c r="AW261" s="10"/>
      <c r="AX261" s="10"/>
      <c r="AY261" s="10"/>
      <c r="AZ261" s="10"/>
    </row>
    <row r="262" spans="1:52" s="4" customFormat="1" x14ac:dyDescent="0.25">
      <c r="A262" s="128"/>
      <c r="B262" s="9"/>
      <c r="C262" s="10"/>
      <c r="D262" s="11"/>
      <c r="E262" s="28"/>
      <c r="F262" s="28"/>
      <c r="G262" s="28"/>
      <c r="H262" s="9"/>
      <c r="I262" s="10"/>
      <c r="J262" s="74"/>
      <c r="K262" s="43"/>
      <c r="L262" s="43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  <c r="AA262" s="10"/>
      <c r="AB262" s="10"/>
      <c r="AC262" s="10"/>
      <c r="AD262" s="10"/>
      <c r="AE262" s="10"/>
      <c r="AF262" s="10"/>
      <c r="AG262" s="10"/>
      <c r="AH262" s="10"/>
      <c r="AI262" s="10"/>
      <c r="AJ262" s="10"/>
      <c r="AK262" s="10"/>
      <c r="AL262" s="10"/>
      <c r="AM262" s="10"/>
      <c r="AN262" s="10"/>
      <c r="AO262" s="10"/>
      <c r="AP262" s="10"/>
      <c r="AQ262" s="10"/>
      <c r="AR262" s="10"/>
      <c r="AS262" s="10"/>
      <c r="AT262" s="10"/>
      <c r="AU262" s="10"/>
      <c r="AV262" s="10"/>
      <c r="AW262" s="10"/>
      <c r="AX262" s="10"/>
      <c r="AY262" s="10"/>
      <c r="AZ262" s="10"/>
    </row>
    <row r="263" spans="1:52" s="4" customFormat="1" x14ac:dyDescent="0.25">
      <c r="A263" s="128"/>
      <c r="B263" s="9"/>
      <c r="C263" s="10"/>
      <c r="D263" s="11"/>
      <c r="E263" s="28"/>
      <c r="F263" s="28"/>
      <c r="G263" s="28"/>
      <c r="H263" s="9"/>
      <c r="I263" s="10"/>
      <c r="J263" s="74"/>
      <c r="K263" s="43"/>
      <c r="L263" s="43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  <c r="AA263" s="10"/>
      <c r="AB263" s="10"/>
      <c r="AC263" s="10"/>
      <c r="AD263" s="10"/>
      <c r="AE263" s="10"/>
      <c r="AF263" s="10"/>
      <c r="AG263" s="10"/>
      <c r="AH263" s="10"/>
      <c r="AI263" s="10"/>
      <c r="AJ263" s="10"/>
      <c r="AK263" s="10"/>
      <c r="AL263" s="10"/>
      <c r="AM263" s="10"/>
      <c r="AN263" s="10"/>
      <c r="AO263" s="10"/>
      <c r="AP263" s="10"/>
      <c r="AQ263" s="10"/>
      <c r="AR263" s="10"/>
      <c r="AS263" s="10"/>
      <c r="AT263" s="10"/>
      <c r="AU263" s="10"/>
      <c r="AV263" s="10"/>
      <c r="AW263" s="10"/>
      <c r="AX263" s="10"/>
      <c r="AY263" s="10"/>
      <c r="AZ263" s="10"/>
    </row>
    <row r="264" spans="1:52" s="4" customFormat="1" x14ac:dyDescent="0.25">
      <c r="A264" s="128"/>
      <c r="B264" s="9"/>
      <c r="C264" s="10"/>
      <c r="D264" s="11"/>
      <c r="E264" s="28"/>
      <c r="F264" s="28"/>
      <c r="G264" s="28"/>
      <c r="H264" s="9"/>
      <c r="I264" s="10"/>
      <c r="J264" s="74"/>
      <c r="K264" s="43"/>
      <c r="L264" s="43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  <c r="AA264" s="10"/>
      <c r="AB264" s="10"/>
      <c r="AC264" s="10"/>
      <c r="AD264" s="10"/>
      <c r="AE264" s="10"/>
      <c r="AF264" s="10"/>
      <c r="AG264" s="10"/>
      <c r="AH264" s="10"/>
      <c r="AI264" s="10"/>
      <c r="AJ264" s="10"/>
      <c r="AK264" s="10"/>
      <c r="AL264" s="10"/>
      <c r="AM264" s="10"/>
      <c r="AN264" s="10"/>
      <c r="AO264" s="10"/>
      <c r="AP264" s="10"/>
      <c r="AQ264" s="10"/>
      <c r="AR264" s="10"/>
      <c r="AS264" s="10"/>
      <c r="AT264" s="10"/>
      <c r="AU264" s="10"/>
      <c r="AV264" s="10"/>
      <c r="AW264" s="10"/>
      <c r="AX264" s="10"/>
      <c r="AY264" s="10"/>
      <c r="AZ264" s="10"/>
    </row>
    <row r="265" spans="1:52" s="4" customFormat="1" x14ac:dyDescent="0.25">
      <c r="A265" s="128"/>
      <c r="B265" s="9"/>
      <c r="C265" s="10"/>
      <c r="D265" s="11"/>
      <c r="E265" s="28"/>
      <c r="F265" s="28"/>
      <c r="G265" s="28"/>
      <c r="H265" s="9"/>
      <c r="I265" s="10"/>
      <c r="J265" s="74"/>
      <c r="K265" s="43"/>
      <c r="L265" s="43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  <c r="AA265" s="10"/>
      <c r="AB265" s="10"/>
      <c r="AC265" s="10"/>
      <c r="AD265" s="10"/>
      <c r="AE265" s="10"/>
      <c r="AF265" s="10"/>
      <c r="AG265" s="10"/>
      <c r="AH265" s="10"/>
      <c r="AI265" s="10"/>
      <c r="AJ265" s="10"/>
      <c r="AK265" s="10"/>
      <c r="AL265" s="10"/>
      <c r="AM265" s="10"/>
      <c r="AN265" s="10"/>
      <c r="AO265" s="10"/>
      <c r="AP265" s="10"/>
      <c r="AQ265" s="10"/>
      <c r="AR265" s="10"/>
      <c r="AS265" s="10"/>
      <c r="AT265" s="10"/>
      <c r="AU265" s="10"/>
      <c r="AV265" s="10"/>
      <c r="AW265" s="10"/>
      <c r="AX265" s="10"/>
      <c r="AY265" s="10"/>
      <c r="AZ265" s="10"/>
    </row>
    <row r="266" spans="1:52" s="4" customFormat="1" x14ac:dyDescent="0.25">
      <c r="A266" s="128"/>
      <c r="B266" s="9"/>
      <c r="C266" s="10"/>
      <c r="D266" s="11"/>
      <c r="E266" s="28"/>
      <c r="F266" s="28"/>
      <c r="G266" s="28"/>
      <c r="H266" s="9"/>
      <c r="I266" s="10"/>
      <c r="J266" s="74"/>
      <c r="K266" s="43"/>
      <c r="L266" s="43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  <c r="AA266" s="10"/>
      <c r="AB266" s="10"/>
      <c r="AC266" s="10"/>
      <c r="AD266" s="10"/>
      <c r="AE266" s="10"/>
      <c r="AF266" s="10"/>
      <c r="AG266" s="10"/>
      <c r="AH266" s="10"/>
      <c r="AI266" s="10"/>
      <c r="AJ266" s="10"/>
      <c r="AK266" s="10"/>
      <c r="AL266" s="10"/>
      <c r="AM266" s="10"/>
      <c r="AN266" s="10"/>
      <c r="AO266" s="10"/>
      <c r="AP266" s="10"/>
      <c r="AQ266" s="10"/>
      <c r="AR266" s="10"/>
      <c r="AS266" s="10"/>
      <c r="AT266" s="10"/>
      <c r="AU266" s="10"/>
      <c r="AV266" s="10"/>
      <c r="AW266" s="10"/>
      <c r="AX266" s="10"/>
      <c r="AY266" s="10"/>
      <c r="AZ266" s="10"/>
    </row>
    <row r="267" spans="1:52" s="4" customFormat="1" x14ac:dyDescent="0.25">
      <c r="A267" s="128"/>
      <c r="B267" s="9"/>
      <c r="C267" s="10"/>
      <c r="D267" s="11"/>
      <c r="E267" s="28"/>
      <c r="F267" s="28"/>
      <c r="G267" s="28"/>
      <c r="H267" s="9"/>
      <c r="I267" s="10"/>
      <c r="J267" s="74"/>
      <c r="K267" s="43"/>
      <c r="L267" s="43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  <c r="AA267" s="10"/>
      <c r="AB267" s="10"/>
      <c r="AC267" s="10"/>
      <c r="AD267" s="10"/>
      <c r="AE267" s="10"/>
      <c r="AF267" s="10"/>
      <c r="AG267" s="10"/>
      <c r="AH267" s="10"/>
      <c r="AI267" s="10"/>
      <c r="AJ267" s="10"/>
      <c r="AK267" s="10"/>
      <c r="AL267" s="10"/>
      <c r="AM267" s="10"/>
      <c r="AN267" s="10"/>
      <c r="AO267" s="10"/>
      <c r="AP267" s="10"/>
      <c r="AQ267" s="10"/>
      <c r="AR267" s="10"/>
      <c r="AS267" s="10"/>
      <c r="AT267" s="10"/>
      <c r="AU267" s="10"/>
      <c r="AV267" s="10"/>
      <c r="AW267" s="10"/>
      <c r="AX267" s="10"/>
      <c r="AY267" s="10"/>
      <c r="AZ267" s="10"/>
    </row>
    <row r="268" spans="1:52" s="4" customFormat="1" x14ac:dyDescent="0.25">
      <c r="A268" s="128"/>
      <c r="B268" s="9"/>
      <c r="C268" s="10"/>
      <c r="D268" s="11"/>
      <c r="E268" s="28"/>
      <c r="F268" s="28"/>
      <c r="G268" s="28"/>
      <c r="H268" s="9"/>
      <c r="I268" s="10"/>
      <c r="J268" s="74"/>
      <c r="K268" s="43"/>
      <c r="L268" s="43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  <c r="AA268" s="10"/>
      <c r="AB268" s="10"/>
      <c r="AC268" s="10"/>
      <c r="AD268" s="10"/>
      <c r="AE268" s="10"/>
      <c r="AF268" s="10"/>
      <c r="AG268" s="10"/>
      <c r="AH268" s="10"/>
      <c r="AI268" s="10"/>
      <c r="AJ268" s="10"/>
      <c r="AK268" s="10"/>
      <c r="AL268" s="10"/>
      <c r="AM268" s="10"/>
      <c r="AN268" s="10"/>
      <c r="AO268" s="10"/>
      <c r="AP268" s="10"/>
      <c r="AQ268" s="10"/>
      <c r="AR268" s="10"/>
      <c r="AS268" s="10"/>
      <c r="AT268" s="10"/>
      <c r="AU268" s="10"/>
      <c r="AV268" s="10"/>
      <c r="AW268" s="10"/>
      <c r="AX268" s="10"/>
      <c r="AY268" s="10"/>
      <c r="AZ268" s="10"/>
    </row>
  </sheetData>
  <mergeCells count="148">
    <mergeCell ref="A179:B182"/>
    <mergeCell ref="H179:I182"/>
    <mergeCell ref="A183:B186"/>
    <mergeCell ref="H183:I186"/>
    <mergeCell ref="K183:M183"/>
    <mergeCell ref="A173:I173"/>
    <mergeCell ref="A175:I175"/>
    <mergeCell ref="A176:A178"/>
    <mergeCell ref="B176:B178"/>
    <mergeCell ref="H176:H178"/>
    <mergeCell ref="I176:I178"/>
    <mergeCell ref="A166:I166"/>
    <mergeCell ref="I167:I168"/>
    <mergeCell ref="A169:I169"/>
    <mergeCell ref="A170:A172"/>
    <mergeCell ref="B170:B172"/>
    <mergeCell ref="H170:H172"/>
    <mergeCell ref="I170:I172"/>
    <mergeCell ref="A160:A162"/>
    <mergeCell ref="B160:B162"/>
    <mergeCell ref="H160:H162"/>
    <mergeCell ref="I160:I162"/>
    <mergeCell ref="A163:B165"/>
    <mergeCell ref="H163:H165"/>
    <mergeCell ref="I163:I165"/>
    <mergeCell ref="A140:I140"/>
    <mergeCell ref="J141:M141"/>
    <mergeCell ref="A143:I143"/>
    <mergeCell ref="A157:A159"/>
    <mergeCell ref="B157:B159"/>
    <mergeCell ref="H157:H159"/>
    <mergeCell ref="I157:I159"/>
    <mergeCell ref="A132:A134"/>
    <mergeCell ref="B132:B134"/>
    <mergeCell ref="H132:H134"/>
    <mergeCell ref="I132:I134"/>
    <mergeCell ref="A137:B139"/>
    <mergeCell ref="H137:H139"/>
    <mergeCell ref="I137:I139"/>
    <mergeCell ref="A115:B118"/>
    <mergeCell ref="H115:H118"/>
    <mergeCell ref="I115:I118"/>
    <mergeCell ref="A119:I119"/>
    <mergeCell ref="K124:L124"/>
    <mergeCell ref="A129:A131"/>
    <mergeCell ref="B129:B131"/>
    <mergeCell ref="H129:H131"/>
    <mergeCell ref="I129:I131"/>
    <mergeCell ref="A108:A110"/>
    <mergeCell ref="B108:B110"/>
    <mergeCell ref="H108:H110"/>
    <mergeCell ref="I108:I110"/>
    <mergeCell ref="A111:A113"/>
    <mergeCell ref="B111:B113"/>
    <mergeCell ref="H111:H113"/>
    <mergeCell ref="I111:I113"/>
    <mergeCell ref="A100:A102"/>
    <mergeCell ref="B100:B102"/>
    <mergeCell ref="H100:H102"/>
    <mergeCell ref="I100:I102"/>
    <mergeCell ref="A103:A105"/>
    <mergeCell ref="B103:B105"/>
    <mergeCell ref="H103:H105"/>
    <mergeCell ref="I103:I105"/>
    <mergeCell ref="K91:L91"/>
    <mergeCell ref="A94:A96"/>
    <mergeCell ref="B94:B96"/>
    <mergeCell ref="A97:A99"/>
    <mergeCell ref="B97:B99"/>
    <mergeCell ref="H97:H99"/>
    <mergeCell ref="I97:I99"/>
    <mergeCell ref="A88:A90"/>
    <mergeCell ref="B88:B90"/>
    <mergeCell ref="H88:H96"/>
    <mergeCell ref="I88:I96"/>
    <mergeCell ref="A91:A93"/>
    <mergeCell ref="B91:B93"/>
    <mergeCell ref="A68:I68"/>
    <mergeCell ref="A69:I69"/>
    <mergeCell ref="K75:L75"/>
    <mergeCell ref="A82:A84"/>
    <mergeCell ref="B82:B84"/>
    <mergeCell ref="H82:H84"/>
    <mergeCell ref="I82:I84"/>
    <mergeCell ref="A57:I57"/>
    <mergeCell ref="A58:A60"/>
    <mergeCell ref="B58:B60"/>
    <mergeCell ref="H58:H60"/>
    <mergeCell ref="I58:I60"/>
    <mergeCell ref="A61:B63"/>
    <mergeCell ref="H61:I63"/>
    <mergeCell ref="A49:I49"/>
    <mergeCell ref="A50:I50"/>
    <mergeCell ref="A51:A53"/>
    <mergeCell ref="B51:B53"/>
    <mergeCell ref="H51:H56"/>
    <mergeCell ref="I51:I56"/>
    <mergeCell ref="A54:A56"/>
    <mergeCell ref="B54:B56"/>
    <mergeCell ref="A64:B66"/>
    <mergeCell ref="A37:I37"/>
    <mergeCell ref="A38:I38"/>
    <mergeCell ref="A39:A41"/>
    <mergeCell ref="B39:B41"/>
    <mergeCell ref="H39:H41"/>
    <mergeCell ref="I39:I48"/>
    <mergeCell ref="A42:A44"/>
    <mergeCell ref="B42:B44"/>
    <mergeCell ref="H42:H44"/>
    <mergeCell ref="A46:A48"/>
    <mergeCell ref="B46:B48"/>
    <mergeCell ref="H46:H48"/>
    <mergeCell ref="A23:I23"/>
    <mergeCell ref="A24:A26"/>
    <mergeCell ref="B24:B26"/>
    <mergeCell ref="H24:H26"/>
    <mergeCell ref="I24:I26"/>
    <mergeCell ref="A27:I27"/>
    <mergeCell ref="A28:A30"/>
    <mergeCell ref="B28:B30"/>
    <mergeCell ref="H28:H36"/>
    <mergeCell ref="I28:I36"/>
    <mergeCell ref="A31:A33"/>
    <mergeCell ref="B31:B33"/>
    <mergeCell ref="A34:A36"/>
    <mergeCell ref="B34:B36"/>
    <mergeCell ref="A7:I7"/>
    <mergeCell ref="A8:A10"/>
    <mergeCell ref="B8:B10"/>
    <mergeCell ref="H8:H22"/>
    <mergeCell ref="I8:I22"/>
    <mergeCell ref="A11:A13"/>
    <mergeCell ref="B11:B13"/>
    <mergeCell ref="A14:A16"/>
    <mergeCell ref="B14:B16"/>
    <mergeCell ref="A17:A19"/>
    <mergeCell ref="B17:B19"/>
    <mergeCell ref="A20:A22"/>
    <mergeCell ref="B20:B22"/>
    <mergeCell ref="A1:B1"/>
    <mergeCell ref="A2:I2"/>
    <mergeCell ref="A3:A4"/>
    <mergeCell ref="B3:B4"/>
    <mergeCell ref="C3:C4"/>
    <mergeCell ref="D3:G3"/>
    <mergeCell ref="H3:H4"/>
    <mergeCell ref="I3:I4"/>
    <mergeCell ref="A6:I6"/>
  </mergeCells>
  <pageMargins left="0.25" right="0.25" top="0.75" bottom="0.75" header="0.3" footer="0.3"/>
  <pageSetup paperSize="9" scale="60" orientation="portrait" r:id="rId1"/>
  <rowBreaks count="6" manualBreakCount="6">
    <brk id="44" max="9" man="1"/>
    <brk id="75" max="9" man="1"/>
    <brk id="106" max="9" man="1"/>
    <brk id="134" max="9" man="1"/>
    <brk id="154" max="9" man="1"/>
    <brk id="178" max="9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2025-08-15T11:26:14Z</dcterms:modified>
</cp:coreProperties>
</file>