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4.xml" ContentType="application/vnd.ms-office.chartstyle+xml"/>
  <Override PartName="/xl/charts/style5.xml" ContentType="application/vnd.ms-office.chartsty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style2.xml" ContentType="application/vnd.ms-office.chartstyle+xml"/>
  <Override PartName="/xl/charts/style3.xml" ContentType="application/vnd.ms-office.chartstyle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charts/colors4.xml" ContentType="application/vnd.ms-office.chartcolorstyle+xml"/>
  <Override PartName="/xl/charts/colors5.xml" ContentType="application/vnd.ms-office.chartcolorstyle+xml"/>
  <Override PartName="/xl/sharedStrings.xml" ContentType="application/vnd.openxmlformats-officedocument.spreadsheetml.sharedStrings+xml"/>
  <Override PartName="/xl/charts/colors2.xml" ContentType="application/vnd.ms-office.chartcolorstyle+xml"/>
  <Override PartName="/xl/charts/colors3.xml" ContentType="application/vnd.ms-office.chartcolorstyle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filterPrivacy="1" defaultThemeVersion="124226"/>
  <bookViews>
    <workbookView xWindow="-19320" yWindow="-120" windowWidth="19440" windowHeight="15000" activeTab="6"/>
  </bookViews>
  <sheets>
    <sheet name="ТЭБ 2024" sheetId="10" r:id="rId1"/>
    <sheet name="Диаграммы" sheetId="33" r:id="rId2"/>
    <sheet name="Нефтепродукты" sheetId="27" r:id="rId3"/>
    <sheet name="Газ" sheetId="57" r:id="rId4"/>
    <sheet name="ПТТ" sheetId="59" r:id="rId5"/>
    <sheet name="Электроэнергия" sheetId="60" r:id="rId6"/>
    <sheet name="Тепло" sheetId="53" r:id="rId7"/>
  </sheets>
  <calcPr calcId="125725"/>
</workbook>
</file>

<file path=xl/calcChain.xml><?xml version="1.0" encoding="utf-8"?>
<calcChain xmlns="http://schemas.openxmlformats.org/spreadsheetml/2006/main">
  <c r="C93" i="33"/>
  <c r="C92"/>
  <c r="C69"/>
  <c r="C49"/>
  <c r="C45"/>
  <c r="C46"/>
  <c r="M10" i="10" l="1"/>
  <c r="D24" i="59" l="1"/>
  <c r="D23"/>
  <c r="C3" i="33"/>
  <c r="D22" i="10" l="1"/>
  <c r="H22"/>
  <c r="I22"/>
  <c r="D14"/>
  <c r="E14"/>
  <c r="F14"/>
  <c r="G14"/>
  <c r="H14"/>
  <c r="I14"/>
  <c r="J14"/>
  <c r="K14"/>
  <c r="L14"/>
  <c r="D4" i="60" l="1"/>
  <c r="F6" i="27"/>
  <c r="D28" i="60" l="1"/>
  <c r="D29"/>
  <c r="D30"/>
  <c r="D31"/>
  <c r="D32"/>
  <c r="D27"/>
  <c r="D24"/>
  <c r="J24" i="10" s="1"/>
  <c r="D25" i="60"/>
  <c r="J25" i="10" s="1"/>
  <c r="D23" i="60"/>
  <c r="F28" i="27"/>
  <c r="F29"/>
  <c r="F30"/>
  <c r="F31"/>
  <c r="F32"/>
  <c r="F24"/>
  <c r="E24" i="10" s="1"/>
  <c r="E22" s="1"/>
  <c r="C22" i="60"/>
  <c r="D33" i="53"/>
  <c r="D32"/>
  <c r="D31"/>
  <c r="D30"/>
  <c r="D29"/>
  <c r="D28"/>
  <c r="D27"/>
  <c r="D25"/>
  <c r="D24"/>
  <c r="D23"/>
  <c r="D21"/>
  <c r="D19"/>
  <c r="D18"/>
  <c r="D26" i="10" l="1"/>
  <c r="H26"/>
  <c r="I26"/>
  <c r="D33" i="60"/>
  <c r="D21"/>
  <c r="D19"/>
  <c r="D18"/>
  <c r="D17"/>
  <c r="D16"/>
  <c r="D15"/>
  <c r="D13"/>
  <c r="D12"/>
  <c r="D11"/>
  <c r="D9"/>
  <c r="D5"/>
  <c r="D6"/>
  <c r="D22" l="1"/>
  <c r="D31" i="57" l="1"/>
  <c r="D3"/>
  <c r="D4"/>
  <c r="D5"/>
  <c r="D6"/>
  <c r="D9"/>
  <c r="D11"/>
  <c r="D12"/>
  <c r="D13"/>
  <c r="D15"/>
  <c r="D16"/>
  <c r="D17"/>
  <c r="D18"/>
  <c r="D19"/>
  <c r="D21"/>
  <c r="D23"/>
  <c r="D24"/>
  <c r="D25"/>
  <c r="D27"/>
  <c r="D28"/>
  <c r="D29"/>
  <c r="D30"/>
  <c r="D32"/>
  <c r="D33"/>
  <c r="D12" i="53" l="1"/>
  <c r="C22" l="1"/>
  <c r="C22" i="59"/>
  <c r="C20" s="1"/>
  <c r="C22" i="57"/>
  <c r="C39" s="1"/>
  <c r="C22" i="27"/>
  <c r="F21"/>
  <c r="D22"/>
  <c r="E22"/>
  <c r="F23"/>
  <c r="E23" i="10" s="1"/>
  <c r="E21" l="1"/>
  <c r="F22" i="27"/>
  <c r="D22" i="57"/>
  <c r="D22" i="53"/>
  <c r="D22" i="59"/>
  <c r="K24" i="10" l="1"/>
  <c r="D20" l="1"/>
  <c r="H20"/>
  <c r="I20"/>
  <c r="C22"/>
  <c r="K23"/>
  <c r="K22" s="1"/>
  <c r="J33"/>
  <c r="J30"/>
  <c r="J29"/>
  <c r="J28"/>
  <c r="J27"/>
  <c r="J23"/>
  <c r="J22" s="1"/>
  <c r="J26" l="1"/>
  <c r="C70" i="33" s="1"/>
  <c r="C91"/>
  <c r="J32" i="10"/>
  <c r="C72" i="33" s="1"/>
  <c r="J31" i="10"/>
  <c r="C71" i="33" s="1"/>
  <c r="D26" i="60"/>
  <c r="D20" s="1"/>
  <c r="C26"/>
  <c r="C20" s="1"/>
  <c r="J21" i="10"/>
  <c r="J19"/>
  <c r="C67" i="33" s="1"/>
  <c r="J18" i="10"/>
  <c r="J17"/>
  <c r="J15"/>
  <c r="C14" i="60"/>
  <c r="J12" i="10"/>
  <c r="J11"/>
  <c r="C10" i="60"/>
  <c r="J9" i="10"/>
  <c r="C7" i="60"/>
  <c r="J6" i="10"/>
  <c r="J5"/>
  <c r="D3" i="60"/>
  <c r="J3" i="10" s="1"/>
  <c r="F25" i="27"/>
  <c r="F27"/>
  <c r="F26" s="1"/>
  <c r="F33"/>
  <c r="F20" l="1"/>
  <c r="J20" i="10"/>
  <c r="J35" s="1"/>
  <c r="C68" i="33"/>
  <c r="D7" i="60"/>
  <c r="J4" i="10"/>
  <c r="D14" i="60"/>
  <c r="J16" i="10"/>
  <c r="D10" i="60"/>
  <c r="J13" i="10"/>
  <c r="C8" i="60" l="1"/>
  <c r="D8"/>
  <c r="D32" i="59"/>
  <c r="G24" i="10" l="1"/>
  <c r="G23"/>
  <c r="F24"/>
  <c r="F23"/>
  <c r="F3" i="27"/>
  <c r="E3" i="10" s="1"/>
  <c r="F4" i="27"/>
  <c r="E4" i="10" s="1"/>
  <c r="F5" i="27"/>
  <c r="E5" i="10" s="1"/>
  <c r="E6"/>
  <c r="F9" i="27"/>
  <c r="F11"/>
  <c r="F12"/>
  <c r="F13"/>
  <c r="F15"/>
  <c r="F16"/>
  <c r="F17"/>
  <c r="F18"/>
  <c r="F19"/>
  <c r="G22" i="10" l="1"/>
  <c r="F22"/>
  <c r="L23"/>
  <c r="C43" i="33" s="1"/>
  <c r="L24" i="10"/>
  <c r="C44" i="33" s="1"/>
  <c r="L22" i="10" l="1"/>
  <c r="C10" i="53"/>
  <c r="D33" i="59" l="1"/>
  <c r="G33" i="10" s="1"/>
  <c r="G32"/>
  <c r="D31" i="59"/>
  <c r="D30"/>
  <c r="G30" i="10" s="1"/>
  <c r="D29" i="59"/>
  <c r="G29" i="10" s="1"/>
  <c r="D28" i="59"/>
  <c r="G28" i="10" s="1"/>
  <c r="D27" i="59"/>
  <c r="C26"/>
  <c r="D25"/>
  <c r="G25" i="10" s="1"/>
  <c r="D21" i="59"/>
  <c r="G21" i="10" s="1"/>
  <c r="D19" i="59"/>
  <c r="G19" i="10" s="1"/>
  <c r="D18" i="59"/>
  <c r="G18" i="10" s="1"/>
  <c r="D17" i="59"/>
  <c r="G17" i="10" s="1"/>
  <c r="D16" i="59"/>
  <c r="G16" i="10" s="1"/>
  <c r="D15" i="59"/>
  <c r="C14"/>
  <c r="D13"/>
  <c r="G13" i="10" s="1"/>
  <c r="D12" i="59"/>
  <c r="G12" i="10" s="1"/>
  <c r="D11" i="59"/>
  <c r="C10"/>
  <c r="D9"/>
  <c r="G9" i="10" s="1"/>
  <c r="C7" i="59"/>
  <c r="D6"/>
  <c r="G6" i="10" s="1"/>
  <c r="D5" i="59"/>
  <c r="G5" i="10" s="1"/>
  <c r="D4" i="59"/>
  <c r="G4" i="10" s="1"/>
  <c r="D3" i="59"/>
  <c r="G3" i="10" s="1"/>
  <c r="G31" l="1"/>
  <c r="D20" i="59"/>
  <c r="D14"/>
  <c r="G15" i="10"/>
  <c r="D26" i="59"/>
  <c r="G27" i="10"/>
  <c r="G26" s="1"/>
  <c r="G20" s="1"/>
  <c r="D10" i="59"/>
  <c r="G11" i="10"/>
  <c r="D7" i="59"/>
  <c r="C8"/>
  <c r="D8" l="1"/>
  <c r="F12" i="10" l="1"/>
  <c r="E13"/>
  <c r="E31"/>
  <c r="E15"/>
  <c r="E25"/>
  <c r="E28"/>
  <c r="E32"/>
  <c r="K33"/>
  <c r="K32"/>
  <c r="C95" i="33" s="1"/>
  <c r="K30" i="10"/>
  <c r="K29"/>
  <c r="K28"/>
  <c r="K25"/>
  <c r="D17" i="53"/>
  <c r="K17" i="10" s="1"/>
  <c r="D16" i="53"/>
  <c r="K16" i="10" s="1"/>
  <c r="D15" i="53"/>
  <c r="D13"/>
  <c r="K13" i="10" s="1"/>
  <c r="K12"/>
  <c r="D11" i="53"/>
  <c r="D9"/>
  <c r="K9" i="10" s="1"/>
  <c r="D4" i="53"/>
  <c r="K4" i="10" s="1"/>
  <c r="D5" i="53"/>
  <c r="K5" i="10" s="1"/>
  <c r="D6" i="53"/>
  <c r="K6" i="10" s="1"/>
  <c r="D3" i="53"/>
  <c r="C26" i="57"/>
  <c r="C20" s="1"/>
  <c r="F31" i="10"/>
  <c r="F30"/>
  <c r="F29"/>
  <c r="F28"/>
  <c r="F27"/>
  <c r="F25"/>
  <c r="F21"/>
  <c r="F19"/>
  <c r="F18"/>
  <c r="F17"/>
  <c r="F15"/>
  <c r="F13"/>
  <c r="F11"/>
  <c r="F9"/>
  <c r="F5"/>
  <c r="F6"/>
  <c r="F3"/>
  <c r="F4"/>
  <c r="E29"/>
  <c r="E18"/>
  <c r="E16"/>
  <c r="E12"/>
  <c r="E11"/>
  <c r="E30"/>
  <c r="E19"/>
  <c r="E17"/>
  <c r="E9"/>
  <c r="E26" i="27"/>
  <c r="E20" s="1"/>
  <c r="E14"/>
  <c r="E10"/>
  <c r="E7"/>
  <c r="E33" i="10"/>
  <c r="E27"/>
  <c r="E8" i="27" l="1"/>
  <c r="F26" i="10"/>
  <c r="E26"/>
  <c r="E20" s="1"/>
  <c r="K21"/>
  <c r="L13"/>
  <c r="L29"/>
  <c r="L5"/>
  <c r="L17"/>
  <c r="L30"/>
  <c r="L25"/>
  <c r="L12"/>
  <c r="L28"/>
  <c r="L6"/>
  <c r="K31"/>
  <c r="C94" i="33" s="1"/>
  <c r="F33" i="10"/>
  <c r="L33" s="1"/>
  <c r="K11"/>
  <c r="L11" s="1"/>
  <c r="D10" i="53"/>
  <c r="L4" i="10"/>
  <c r="D7" i="53"/>
  <c r="D14"/>
  <c r="D26"/>
  <c r="D20" s="1"/>
  <c r="K3" i="10"/>
  <c r="K19"/>
  <c r="C90" i="33" s="1"/>
  <c r="K15" i="10"/>
  <c r="L15" s="1"/>
  <c r="K18"/>
  <c r="C89" i="33" s="1"/>
  <c r="K27" i="10"/>
  <c r="D14" i="57"/>
  <c r="F32" i="10"/>
  <c r="L32" s="1"/>
  <c r="D7" i="57"/>
  <c r="D26"/>
  <c r="D20" s="1"/>
  <c r="F16" i="10"/>
  <c r="L16" s="1"/>
  <c r="D10" i="57"/>
  <c r="C10"/>
  <c r="D94" i="33" l="1"/>
  <c r="D90"/>
  <c r="F20" i="10"/>
  <c r="L21"/>
  <c r="L27"/>
  <c r="L26" s="1"/>
  <c r="K26"/>
  <c r="C96" i="33"/>
  <c r="D8" i="53"/>
  <c r="L31" i="10"/>
  <c r="L18"/>
  <c r="L19"/>
  <c r="D8" i="57"/>
  <c r="C14"/>
  <c r="C7"/>
  <c r="D92" i="33" l="1"/>
  <c r="D96"/>
  <c r="D93"/>
  <c r="D91"/>
  <c r="D95"/>
  <c r="D89"/>
  <c r="L20" i="10"/>
  <c r="K20"/>
  <c r="K35" s="1"/>
  <c r="C8" i="57"/>
  <c r="C26" i="53"/>
  <c r="C20" s="1"/>
  <c r="C14" l="1"/>
  <c r="C7" l="1"/>
  <c r="C8" s="1"/>
  <c r="C48" i="33" l="1"/>
  <c r="C47"/>
  <c r="C26" i="10"/>
  <c r="C20" s="1"/>
  <c r="D47" i="33" l="1"/>
  <c r="C50"/>
  <c r="D26" i="27"/>
  <c r="D20" s="1"/>
  <c r="C26"/>
  <c r="C20" s="1"/>
  <c r="D50" i="33" l="1"/>
  <c r="D46"/>
  <c r="D45"/>
  <c r="D49"/>
  <c r="D44"/>
  <c r="D48"/>
  <c r="C24"/>
  <c r="G7" i="10"/>
  <c r="C4" i="33" s="1"/>
  <c r="G10" i="10"/>
  <c r="C7"/>
  <c r="G8" l="1"/>
  <c r="D10"/>
  <c r="C14"/>
  <c r="C10"/>
  <c r="D7"/>
  <c r="D8" l="1"/>
  <c r="C8"/>
  <c r="H10"/>
  <c r="H7"/>
  <c r="H8" l="1"/>
  <c r="I7"/>
  <c r="I10"/>
  <c r="I8" l="1"/>
  <c r="F7"/>
  <c r="J10"/>
  <c r="J7"/>
  <c r="K10"/>
  <c r="K7"/>
  <c r="F10"/>
  <c r="C66" i="33" l="1"/>
  <c r="C73" s="1"/>
  <c r="K8" i="10"/>
  <c r="C6" i="33"/>
  <c r="C7"/>
  <c r="F8" i="10"/>
  <c r="C26" i="33"/>
  <c r="D66" l="1"/>
  <c r="D73"/>
  <c r="D69"/>
  <c r="D67"/>
  <c r="D70"/>
  <c r="D72"/>
  <c r="D71"/>
  <c r="D68"/>
  <c r="C23"/>
  <c r="E7" i="10"/>
  <c r="L7" s="1"/>
  <c r="C8" i="33" s="1"/>
  <c r="E10" i="10"/>
  <c r="L10" s="1"/>
  <c r="D7" i="33" l="1"/>
  <c r="D8"/>
  <c r="D3"/>
  <c r="D6"/>
  <c r="D4"/>
  <c r="C5"/>
  <c r="D5" s="1"/>
  <c r="E8" i="10" l="1"/>
  <c r="C22" i="33"/>
  <c r="D14" i="27"/>
  <c r="D10"/>
  <c r="D7"/>
  <c r="C14"/>
  <c r="C10"/>
  <c r="C7"/>
  <c r="F10" l="1"/>
  <c r="D8"/>
  <c r="F7"/>
  <c r="C8"/>
  <c r="F14"/>
  <c r="F8" l="1"/>
  <c r="L3" i="10"/>
  <c r="L9" l="1"/>
  <c r="C25" i="33" l="1"/>
  <c r="J8" i="10"/>
  <c r="L8" s="1"/>
  <c r="C27" i="33" l="1"/>
  <c r="D27" l="1"/>
  <c r="D24"/>
  <c r="D26"/>
  <c r="D23"/>
  <c r="D25"/>
  <c r="D22"/>
  <c r="D43" l="1"/>
</calcChain>
</file>

<file path=xl/sharedStrings.xml><?xml version="1.0" encoding="utf-8"?>
<sst xmlns="http://schemas.openxmlformats.org/spreadsheetml/2006/main" count="551" uniqueCount="131">
  <si>
    <t>Статистическое расхождение</t>
  </si>
  <si>
    <t>Население</t>
  </si>
  <si>
    <t>Изменение запасов</t>
  </si>
  <si>
    <t>Строительство</t>
  </si>
  <si>
    <t>Индекс строки</t>
  </si>
  <si>
    <t>Уголь</t>
  </si>
  <si>
    <t>Сырая
нефть</t>
  </si>
  <si>
    <t>Нефте-продукты</t>
  </si>
  <si>
    <t>Природный газ</t>
  </si>
  <si>
    <t>Прочее твердое топливо</t>
  </si>
  <si>
    <t>Гидро-энергия и НВИЭ</t>
  </si>
  <si>
    <t>Атомная энергия</t>
  </si>
  <si>
    <t>Тепловая энергия</t>
  </si>
  <si>
    <t>Всего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</si>
  <si>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</si>
  <si>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</si>
  <si>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</si>
  <si>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</si>
  <si>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</si>
  <si>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</si>
  <si>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</si>
  <si>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</si>
  <si>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</si>
  <si>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</si>
  <si>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Производство энергетических ресурсов</t>
  </si>
  <si>
    <t>Ввоз</t>
  </si>
  <si>
    <t>Вывоз</t>
  </si>
  <si>
    <t>Потребление первичной энергии</t>
  </si>
  <si>
    <t>Производство электрической энергии</t>
  </si>
  <si>
    <t>Теплоэлектростанции</t>
  </si>
  <si>
    <t>8.1</t>
  </si>
  <si>
    <t>Котельные</t>
  </si>
  <si>
    <t>8.2</t>
  </si>
  <si>
    <t>Электрокотельные и теплоустановки</t>
  </si>
  <si>
    <t>8.3</t>
  </si>
  <si>
    <t>9.1</t>
  </si>
  <si>
    <t>Переработка газа</t>
  </si>
  <si>
    <t>9.2</t>
  </si>
  <si>
    <t>Обогащение угля</t>
  </si>
  <si>
    <t>9.3</t>
  </si>
  <si>
    <t>Собственные нужды</t>
  </si>
  <si>
    <t>Потери при передаче</t>
  </si>
  <si>
    <t>11</t>
  </si>
  <si>
    <t>Конечное потребление энергетических ресурсов</t>
  </si>
  <si>
    <t>12</t>
  </si>
  <si>
    <t>14</t>
  </si>
  <si>
    <t>Транспорт и связь</t>
  </si>
  <si>
    <t>16</t>
  </si>
  <si>
    <t>18</t>
  </si>
  <si>
    <t>Сельское хозяйство, рыболовство и рыбоводство</t>
  </si>
  <si>
    <t>Промышленность</t>
  </si>
  <si>
    <t>Трубопроводный</t>
  </si>
  <si>
    <t>Железнодорожный</t>
  </si>
  <si>
    <t>Автомобильный</t>
  </si>
  <si>
    <t>Прочий</t>
  </si>
  <si>
    <t>Сфера услуг</t>
  </si>
  <si>
    <t>Производство тепловой энергии</t>
  </si>
  <si>
    <t>13</t>
  </si>
  <si>
    <t>15</t>
  </si>
  <si>
    <t>16.1</t>
  </si>
  <si>
    <t>16.2</t>
  </si>
  <si>
    <t>16.3</t>
  </si>
  <si>
    <t>16.4</t>
  </si>
  <si>
    <t>17</t>
  </si>
  <si>
    <t>19</t>
  </si>
  <si>
    <t>Комментарий</t>
  </si>
  <si>
    <t>Преобразование энергетических ресурсов</t>
  </si>
  <si>
    <t>Переработка нефти</t>
  </si>
  <si>
    <t>Использование ТЭР в качестве сырья и на нетопливные нужды</t>
  </si>
  <si>
    <t>Коэффициент пересчета в тонну условного топлива</t>
  </si>
  <si>
    <t>Т.у.т</t>
  </si>
  <si>
    <t>%</t>
  </si>
  <si>
    <t>Нефтепродукты</t>
  </si>
  <si>
    <t>Электроэнергия</t>
  </si>
  <si>
    <t>Тыс. т.у.т</t>
  </si>
  <si>
    <t>Электро-энергия, 
тыс. кВт*ч</t>
  </si>
  <si>
    <t>Древесина топливная,
т у.т.</t>
  </si>
  <si>
    <t>14.1</t>
  </si>
  <si>
    <t>14.2</t>
  </si>
  <si>
    <t>Электро-энергия, 
т у.т.</t>
  </si>
  <si>
    <t>20</t>
  </si>
  <si>
    <t>Сумма строк 11:13</t>
  </si>
  <si>
    <t>Расчетное значение</t>
  </si>
  <si>
    <t>Сумма</t>
  </si>
  <si>
    <t>Сумма строк</t>
  </si>
  <si>
    <t>Электро-энергия</t>
  </si>
  <si>
    <t>Потери</t>
  </si>
  <si>
    <t>Котельные для производства тепловой энергии</t>
  </si>
  <si>
    <t>Прочее 
твердое топливо</t>
  </si>
  <si>
    <t>Всего нефте-продукты,
т у.т</t>
  </si>
  <si>
    <t>Древесина топливная, 
плотн. куб. м</t>
  </si>
  <si>
    <t>Газ 
природный, 
т у.т.</t>
  </si>
  <si>
    <t>Тепловая энергия, 
Гкал</t>
  </si>
  <si>
    <t>Тепловая энергия, 
т у.т.</t>
  </si>
  <si>
    <t>Топливо дизельное, 
тонн</t>
  </si>
  <si>
    <t>Бензин авто-мобильный, 
тонн</t>
  </si>
  <si>
    <t>Пропан и бутан сжиженные, тонн</t>
  </si>
  <si>
    <t>Газ 
природный, 
тыс. куб. м</t>
  </si>
  <si>
    <t>Продукция обрабатывающих производств</t>
  </si>
  <si>
    <t>Продукция прочих производств</t>
  </si>
  <si>
    <t>Данные по отчету ЛОТЭК</t>
  </si>
  <si>
    <t>Расход по отчету ЛОТЭК</t>
  </si>
  <si>
    <t>Расход по отчету Газпром межрегионгаз СПб</t>
  </si>
  <si>
    <t>Полное потребление по отчету Газпром (проверка суммы)</t>
  </si>
  <si>
    <t>Данные по отчету Газпром межрегионгаз СПб</t>
  </si>
  <si>
    <t>Расчет по данным отчета Газпром межрегионгаз СПб</t>
  </si>
  <si>
    <t>Расчетное количество (по отчету Газпром)</t>
  </si>
  <si>
    <t>Данные НЭМО</t>
  </si>
  <si>
    <t>Расчет по данным ЛОТЭК</t>
  </si>
  <si>
    <t>Сумма (по отчету ЛОТЭК)</t>
  </si>
  <si>
    <t>Расчетное значение (контроль)</t>
  </si>
  <si>
    <t>Форма 4-ТЭР по городу Отрадное</t>
  </si>
  <si>
    <t>Расчет на основе полного расхода ЭЭ на пр-во ТЭ</t>
  </si>
  <si>
    <t>Расчет на основе данных о потреблении района</t>
  </si>
  <si>
    <t>23-Н</t>
  </si>
  <si>
    <t>Расчет на основе данных ГИС ТЭК</t>
  </si>
  <si>
    <t>Расчетные потери</t>
  </si>
  <si>
    <t>Расчет по данным формы 23-Н</t>
  </si>
  <si>
    <t>Расчет по данным 4-ТЭР</t>
  </si>
  <si>
    <t>Полное конечное потребление (плюс СН и потери)</t>
  </si>
  <si>
    <t>Фактический топливно-энергетический баланс 
МО "Город Отрадное" за 2024 г. (т у.т.)</t>
  </si>
  <si>
    <t>Потребление первичной энергии по видам ТЭР в 2024 г.</t>
  </si>
  <si>
    <t>Конечное потребление по видам ресурсов в 2024 г.</t>
  </si>
  <si>
    <t>Конечное потребление по секторам экономики в 2024 г.</t>
  </si>
  <si>
    <t>Потребление электроэнергии по секторам в 2024 г.</t>
  </si>
  <si>
    <t>Потребление тепловой энергии по секторам в 2024 г.</t>
  </si>
  <si>
    <t>Однопродуктовый баланс нефтепродуктов 
МО "Город Отрадное" за 2024 г.</t>
  </si>
  <si>
    <t>Однопродуктовый баланс природного газа 
МО "Город Отрадное" за 2024 г.</t>
  </si>
  <si>
    <t>Однопродуктовый баланс прочего твердого 
топлива МО "Город Отрадное" за 2024 г.</t>
  </si>
  <si>
    <t>Однопродуктовый баланс электроэнергии 
МО "Город Отрадное" за 2024 г.</t>
  </si>
  <si>
    <t>Однопродуктовый баланс тепловой энергии 
МО "Город Отрадное" за 2024 г.</t>
  </si>
</sst>
</file>

<file path=xl/styles.xml><?xml version="1.0" encoding="utf-8"?>
<styleSheet xmlns="http://schemas.openxmlformats.org/spreadsheetml/2006/main">
  <numFmts count="11">
    <numFmt numFmtId="164" formatCode="0.0%"/>
    <numFmt numFmtId="165" formatCode="0.0000"/>
    <numFmt numFmtId="166" formatCode="#,##0.000;\-#,##0.000;&quot;-&quot;"/>
    <numFmt numFmtId="167" formatCode="#,##0.000_ ;\-#,##0.000\ "/>
    <numFmt numFmtId="168" formatCode="#,##0;\-#,##0;&quot;-&quot;"/>
    <numFmt numFmtId="169" formatCode="0.000"/>
    <numFmt numFmtId="170" formatCode="0.0"/>
    <numFmt numFmtId="171" formatCode="#,##0.0;\-#,##0.0;&quot;-&quot;"/>
    <numFmt numFmtId="172" formatCode="#,##0.00;\-#,##0.00;&quot;-&quot;"/>
    <numFmt numFmtId="173" formatCode="#,##0.00_ ;\-#,##0.00\ "/>
    <numFmt numFmtId="174" formatCode="#,##0.0_ ;\-#,##0.0\ 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u/>
      <sz val="7.5"/>
      <color indexed="12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" fillId="0" borderId="0" applyFont="0" applyFill="0" applyBorder="0" applyAlignment="0" applyProtection="0"/>
    <xf numFmtId="0" fontId="1" fillId="0" borderId="0"/>
  </cellStyleXfs>
  <cellXfs count="89">
    <xf numFmtId="0" fontId="0" fillId="0" borderId="0" xfId="0"/>
    <xf numFmtId="0" fontId="5" fillId="4" borderId="0" xfId="2" applyFont="1" applyFill="1" applyAlignment="1">
      <alignment horizontal="center" vertical="center" wrapText="1"/>
    </xf>
    <xf numFmtId="49" fontId="5" fillId="4" borderId="0" xfId="2" applyNumberFormat="1" applyFont="1" applyFill="1" applyAlignment="1">
      <alignment horizontal="center" vertical="center" wrapText="1"/>
    </xf>
    <xf numFmtId="0" fontId="5" fillId="5" borderId="0" xfId="2" applyFont="1" applyFill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49" fontId="7" fillId="0" borderId="0" xfId="2" applyNumberFormat="1" applyFont="1" applyAlignment="1">
      <alignment horizontal="right" vertical="center" wrapText="1"/>
    </xf>
    <xf numFmtId="49" fontId="7" fillId="0" borderId="0" xfId="2" applyNumberFormat="1" applyFont="1" applyAlignment="1">
      <alignment horizontal="center" vertical="center" wrapText="1"/>
    </xf>
    <xf numFmtId="49" fontId="6" fillId="0" borderId="0" xfId="2" applyNumberFormat="1" applyFont="1" applyAlignment="1">
      <alignment horizontal="center" vertical="center" wrapText="1"/>
    </xf>
    <xf numFmtId="0" fontId="6" fillId="0" borderId="0" xfId="2" applyFont="1" applyAlignment="1">
      <alignment horizontal="left" wrapText="1"/>
    </xf>
    <xf numFmtId="49" fontId="6" fillId="0" borderId="0" xfId="2" applyNumberFormat="1" applyFont="1" applyAlignment="1">
      <alignment horizontal="center" wrapText="1"/>
    </xf>
    <xf numFmtId="171" fontId="6" fillId="0" borderId="0" xfId="2" applyNumberFormat="1" applyFont="1" applyAlignment="1">
      <alignment horizontal="right" vertical="center" wrapText="1" indent="1"/>
    </xf>
    <xf numFmtId="171" fontId="7" fillId="0" borderId="0" xfId="2" applyNumberFormat="1" applyFont="1" applyAlignment="1">
      <alignment horizontal="right" vertical="center" wrapText="1" indent="1"/>
    </xf>
    <xf numFmtId="0" fontId="6" fillId="0" borderId="0" xfId="2" applyFont="1" applyAlignment="1">
      <alignment wrapText="1"/>
    </xf>
    <xf numFmtId="0" fontId="7" fillId="2" borderId="0" xfId="1" applyNumberFormat="1" applyFont="1" applyFill="1" applyBorder="1" applyAlignment="1" applyProtection="1">
      <alignment horizontal="left" wrapText="1"/>
    </xf>
    <xf numFmtId="49" fontId="7" fillId="2" borderId="0" xfId="2" applyNumberFormat="1" applyFont="1" applyFill="1" applyAlignment="1">
      <alignment horizontal="center" wrapText="1"/>
    </xf>
    <xf numFmtId="171" fontId="7" fillId="2" borderId="0" xfId="1" applyNumberFormat="1" applyFont="1" applyFill="1" applyBorder="1" applyAlignment="1" applyProtection="1">
      <alignment horizontal="right" wrapText="1" indent="1"/>
    </xf>
    <xf numFmtId="0" fontId="7" fillId="0" borderId="0" xfId="2" applyFont="1" applyAlignment="1">
      <alignment wrapText="1"/>
    </xf>
    <xf numFmtId="171" fontId="6" fillId="0" borderId="0" xfId="2" applyNumberFormat="1" applyFont="1" applyAlignment="1">
      <alignment horizontal="right" wrapText="1" indent="1"/>
    </xf>
    <xf numFmtId="171" fontId="7" fillId="0" borderId="0" xfId="2" applyNumberFormat="1" applyFont="1" applyAlignment="1">
      <alignment horizontal="right" wrapText="1" indent="1"/>
    </xf>
    <xf numFmtId="0" fontId="6" fillId="6" borderId="0" xfId="2" applyFont="1" applyFill="1" applyAlignment="1">
      <alignment horizontal="left" wrapText="1"/>
    </xf>
    <xf numFmtId="49" fontId="6" fillId="6" borderId="0" xfId="2" applyNumberFormat="1" applyFont="1" applyFill="1" applyAlignment="1">
      <alignment horizontal="center" wrapText="1"/>
    </xf>
    <xf numFmtId="171" fontId="6" fillId="6" borderId="0" xfId="2" applyNumberFormat="1" applyFont="1" applyFill="1" applyAlignment="1">
      <alignment horizontal="right" wrapText="1" indent="1"/>
    </xf>
    <xf numFmtId="171" fontId="7" fillId="6" borderId="0" xfId="2" applyNumberFormat="1" applyFont="1" applyFill="1" applyAlignment="1">
      <alignment horizontal="right" wrapText="1" indent="1"/>
    </xf>
    <xf numFmtId="0" fontId="6" fillId="3" borderId="0" xfId="2" applyFont="1" applyFill="1" applyAlignment="1">
      <alignment horizontal="left" wrapText="1"/>
    </xf>
    <xf numFmtId="49" fontId="6" fillId="3" borderId="0" xfId="2" applyNumberFormat="1" applyFont="1" applyFill="1" applyAlignment="1">
      <alignment horizontal="center" wrapText="1"/>
    </xf>
    <xf numFmtId="171" fontId="6" fillId="3" borderId="0" xfId="2" applyNumberFormat="1" applyFont="1" applyFill="1" applyAlignment="1">
      <alignment horizontal="right" wrapText="1" indent="1"/>
    </xf>
    <xf numFmtId="171" fontId="7" fillId="3" borderId="0" xfId="2" applyNumberFormat="1" applyFont="1" applyFill="1" applyAlignment="1">
      <alignment horizontal="right" wrapText="1" indent="1"/>
    </xf>
    <xf numFmtId="0" fontId="6" fillId="0" borderId="0" xfId="2" applyFont="1" applyAlignment="1">
      <alignment horizontal="left" wrapText="1" indent="2"/>
    </xf>
    <xf numFmtId="0" fontId="7" fillId="7" borderId="0" xfId="2" applyFont="1" applyFill="1" applyAlignment="1">
      <alignment horizontal="left" wrapText="1"/>
    </xf>
    <xf numFmtId="49" fontId="7" fillId="7" borderId="0" xfId="2" applyNumberFormat="1" applyFont="1" applyFill="1" applyAlignment="1">
      <alignment horizontal="center" wrapText="1"/>
    </xf>
    <xf numFmtId="171" fontId="7" fillId="7" borderId="0" xfId="2" applyNumberFormat="1" applyFont="1" applyFill="1" applyAlignment="1">
      <alignment horizontal="right" wrapText="1" indent="1"/>
    </xf>
    <xf numFmtId="0" fontId="6" fillId="0" borderId="0" xfId="1" applyNumberFormat="1" applyFont="1" applyFill="1" applyBorder="1" applyAlignment="1" applyProtection="1">
      <alignment horizontal="left" wrapText="1"/>
    </xf>
    <xf numFmtId="0" fontId="7" fillId="2" borderId="0" xfId="2" applyFont="1" applyFill="1" applyAlignment="1">
      <alignment horizontal="left" vertical="top" wrapText="1"/>
    </xf>
    <xf numFmtId="171" fontId="7" fillId="2" borderId="0" xfId="2" applyNumberFormat="1" applyFont="1" applyFill="1" applyAlignment="1">
      <alignment horizontal="right" vertical="center" wrapText="1" indent="1"/>
    </xf>
    <xf numFmtId="0" fontId="7" fillId="0" borderId="0" xfId="2" applyFont="1" applyAlignment="1">
      <alignment vertical="top" wrapText="1"/>
    </xf>
    <xf numFmtId="164" fontId="6" fillId="0" borderId="0" xfId="3" applyNumberFormat="1" applyFont="1" applyFill="1" applyBorder="1" applyAlignment="1">
      <alignment wrapText="1"/>
    </xf>
    <xf numFmtId="0" fontId="8" fillId="2" borderId="0" xfId="0" applyFont="1" applyFill="1"/>
    <xf numFmtId="170" fontId="8" fillId="2" borderId="0" xfId="0" applyNumberFormat="1" applyFont="1" applyFill="1" applyAlignment="1">
      <alignment horizontal="center"/>
    </xf>
    <xf numFmtId="164" fontId="8" fillId="2" borderId="0" xfId="3" applyNumberFormat="1" applyFont="1" applyFill="1" applyAlignment="1">
      <alignment horizontal="center"/>
    </xf>
    <xf numFmtId="0" fontId="9" fillId="0" borderId="0" xfId="0" applyFont="1"/>
    <xf numFmtId="170" fontId="9" fillId="0" borderId="0" xfId="0" applyNumberFormat="1" applyFont="1" applyAlignment="1">
      <alignment horizontal="center"/>
    </xf>
    <xf numFmtId="164" fontId="9" fillId="0" borderId="0" xfId="3" applyNumberFormat="1" applyFont="1" applyAlignment="1">
      <alignment horizont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horizontal="right"/>
    </xf>
    <xf numFmtId="170" fontId="8" fillId="0" borderId="0" xfId="0" applyNumberFormat="1" applyFont="1" applyAlignment="1">
      <alignment horizontal="center"/>
    </xf>
    <xf numFmtId="164" fontId="8" fillId="0" borderId="0" xfId="3" applyNumberFormat="1" applyFont="1" applyAlignment="1">
      <alignment horizontal="center"/>
    </xf>
    <xf numFmtId="10" fontId="9" fillId="0" borderId="0" xfId="3" applyNumberFormat="1" applyFont="1" applyAlignment="1">
      <alignment horizontal="center"/>
    </xf>
    <xf numFmtId="165" fontId="5" fillId="5" borderId="0" xfId="2" applyNumberFormat="1" applyFont="1" applyFill="1" applyAlignment="1">
      <alignment horizontal="center" vertical="center" wrapText="1"/>
    </xf>
    <xf numFmtId="167" fontId="6" fillId="0" borderId="0" xfId="2" applyNumberFormat="1" applyFont="1" applyAlignment="1">
      <alignment wrapText="1"/>
    </xf>
    <xf numFmtId="171" fontId="6" fillId="0" borderId="0" xfId="1" applyNumberFormat="1" applyFont="1" applyFill="1" applyBorder="1" applyAlignment="1" applyProtection="1">
      <alignment horizontal="right" wrapText="1" indent="1"/>
    </xf>
    <xf numFmtId="0" fontId="7" fillId="0" borderId="0" xfId="2" applyFont="1" applyAlignment="1">
      <alignment vertical="center" wrapText="1"/>
    </xf>
    <xf numFmtId="166" fontId="6" fillId="0" borderId="0" xfId="1" applyNumberFormat="1" applyFont="1" applyFill="1" applyBorder="1" applyAlignment="1" applyProtection="1">
      <alignment horizontal="right" wrapText="1" indent="1"/>
    </xf>
    <xf numFmtId="169" fontId="6" fillId="0" borderId="0" xfId="2" applyNumberFormat="1" applyFont="1" applyAlignment="1">
      <alignment wrapText="1"/>
    </xf>
    <xf numFmtId="49" fontId="5" fillId="5" borderId="0" xfId="2" applyNumberFormat="1" applyFont="1" applyFill="1" applyAlignment="1">
      <alignment horizontal="center" vertical="center" wrapText="1"/>
    </xf>
    <xf numFmtId="168" fontId="6" fillId="0" borderId="0" xfId="2" applyNumberFormat="1" applyFont="1" applyAlignment="1">
      <alignment horizontal="center" vertical="center" wrapText="1"/>
    </xf>
    <xf numFmtId="166" fontId="6" fillId="0" borderId="0" xfId="2" applyNumberFormat="1" applyFont="1" applyAlignment="1">
      <alignment horizontal="right" vertical="center" wrapText="1" indent="1"/>
    </xf>
    <xf numFmtId="166" fontId="6" fillId="0" borderId="0" xfId="2" applyNumberFormat="1" applyFont="1" applyAlignment="1">
      <alignment wrapText="1"/>
    </xf>
    <xf numFmtId="166" fontId="7" fillId="2" borderId="0" xfId="1" applyNumberFormat="1" applyFont="1" applyFill="1" applyBorder="1" applyAlignment="1" applyProtection="1">
      <alignment horizontal="right" wrapText="1" indent="1"/>
    </xf>
    <xf numFmtId="166" fontId="6" fillId="0" borderId="0" xfId="2" applyNumberFormat="1" applyFont="1" applyAlignment="1">
      <alignment horizontal="right" wrapText="1" indent="1"/>
    </xf>
    <xf numFmtId="166" fontId="6" fillId="6" borderId="0" xfId="2" applyNumberFormat="1" applyFont="1" applyFill="1" applyAlignment="1">
      <alignment horizontal="right" wrapText="1" indent="1"/>
    </xf>
    <xf numFmtId="166" fontId="6" fillId="3" borderId="0" xfId="2" applyNumberFormat="1" applyFont="1" applyFill="1" applyAlignment="1">
      <alignment horizontal="right" wrapText="1" indent="1"/>
    </xf>
    <xf numFmtId="166" fontId="7" fillId="7" borderId="0" xfId="2" applyNumberFormat="1" applyFont="1" applyFill="1" applyAlignment="1">
      <alignment horizontal="right" wrapText="1" indent="1"/>
    </xf>
    <xf numFmtId="0" fontId="7" fillId="2" borderId="0" xfId="2" applyFont="1" applyFill="1" applyAlignment="1">
      <alignment horizontal="left" vertical="center" wrapText="1"/>
    </xf>
    <xf numFmtId="168" fontId="6" fillId="0" borderId="0" xfId="2" applyNumberFormat="1" applyFont="1" applyAlignment="1">
      <alignment wrapText="1"/>
    </xf>
    <xf numFmtId="49" fontId="7" fillId="2" borderId="0" xfId="2" applyNumberFormat="1" applyFont="1" applyFill="1" applyAlignment="1">
      <alignment horizontal="center" vertical="center" wrapText="1"/>
    </xf>
    <xf numFmtId="171" fontId="6" fillId="2" borderId="0" xfId="1" applyNumberFormat="1" applyFont="1" applyFill="1" applyBorder="1" applyAlignment="1" applyProtection="1">
      <alignment horizontal="right" vertical="center" wrapText="1" indent="1"/>
    </xf>
    <xf numFmtId="171" fontId="7" fillId="2" borderId="0" xfId="1" applyNumberFormat="1" applyFont="1" applyFill="1" applyBorder="1" applyAlignment="1" applyProtection="1">
      <alignment horizontal="right" vertical="center" wrapText="1" indent="1"/>
    </xf>
    <xf numFmtId="173" fontId="6" fillId="0" borderId="0" xfId="2" applyNumberFormat="1" applyFont="1" applyAlignment="1">
      <alignment wrapText="1"/>
    </xf>
    <xf numFmtId="0" fontId="6" fillId="0" borderId="0" xfId="2" applyFont="1" applyAlignment="1">
      <alignment horizontal="right" wrapText="1" indent="1"/>
    </xf>
    <xf numFmtId="166" fontId="7" fillId="2" borderId="0" xfId="1" applyNumberFormat="1" applyFont="1" applyFill="1" applyBorder="1" applyAlignment="1" applyProtection="1">
      <alignment horizontal="right" vertical="center" wrapText="1" indent="1"/>
    </xf>
    <xf numFmtId="172" fontId="6" fillId="0" borderId="0" xfId="2" applyNumberFormat="1" applyFont="1" applyAlignment="1">
      <alignment horizontal="right" vertical="center" wrapText="1" indent="1"/>
    </xf>
    <xf numFmtId="172" fontId="7" fillId="2" borderId="0" xfId="1" applyNumberFormat="1" applyFont="1" applyFill="1" applyBorder="1" applyAlignment="1" applyProtection="1">
      <alignment horizontal="right" wrapText="1" indent="1"/>
    </xf>
    <xf numFmtId="172" fontId="6" fillId="0" borderId="0" xfId="2" applyNumberFormat="1" applyFont="1" applyAlignment="1">
      <alignment horizontal="right" wrapText="1" indent="1"/>
    </xf>
    <xf numFmtId="172" fontId="6" fillId="6" borderId="0" xfId="2" applyNumberFormat="1" applyFont="1" applyFill="1" applyAlignment="1">
      <alignment horizontal="right" wrapText="1" indent="1"/>
    </xf>
    <xf numFmtId="172" fontId="6" fillId="3" borderId="0" xfId="2" applyNumberFormat="1" applyFont="1" applyFill="1" applyAlignment="1">
      <alignment horizontal="right" wrapText="1" indent="1"/>
    </xf>
    <xf numFmtId="172" fontId="7" fillId="7" borderId="0" xfId="2" applyNumberFormat="1" applyFont="1" applyFill="1" applyAlignment="1">
      <alignment horizontal="right" wrapText="1" indent="1"/>
    </xf>
    <xf numFmtId="172" fontId="6" fillId="0" borderId="0" xfId="1" applyNumberFormat="1" applyFont="1" applyFill="1" applyBorder="1" applyAlignment="1" applyProtection="1">
      <alignment horizontal="right" wrapText="1" indent="1"/>
    </xf>
    <xf numFmtId="172" fontId="7" fillId="2" borderId="0" xfId="1" applyNumberFormat="1" applyFont="1" applyFill="1" applyBorder="1" applyAlignment="1" applyProtection="1">
      <alignment horizontal="right" vertical="center" wrapText="1" indent="1"/>
    </xf>
    <xf numFmtId="0" fontId="6" fillId="0" borderId="0" xfId="2" applyFont="1" applyAlignment="1">
      <alignment horizontal="right" wrapText="1"/>
    </xf>
    <xf numFmtId="49" fontId="6" fillId="0" borderId="0" xfId="2" applyNumberFormat="1" applyFont="1" applyAlignment="1">
      <alignment horizontal="center" vertical="top" wrapText="1"/>
    </xf>
    <xf numFmtId="0" fontId="6" fillId="0" borderId="0" xfId="2" applyFont="1" applyAlignment="1">
      <alignment vertical="top" wrapText="1"/>
    </xf>
    <xf numFmtId="171" fontId="6" fillId="0" borderId="0" xfId="1" applyNumberFormat="1" applyFont="1" applyFill="1" applyBorder="1" applyAlignment="1" applyProtection="1">
      <alignment horizontal="right" vertical="top" wrapText="1" indent="1"/>
    </xf>
    <xf numFmtId="171" fontId="6" fillId="0" borderId="0" xfId="2" applyNumberFormat="1" applyFont="1" applyAlignment="1">
      <alignment horizontal="right" vertical="top" wrapText="1" indent="1"/>
    </xf>
    <xf numFmtId="171" fontId="7" fillId="0" borderId="0" xfId="2" applyNumberFormat="1" applyFont="1" applyAlignment="1">
      <alignment horizontal="right" vertical="top" wrapText="1" indent="1"/>
    </xf>
    <xf numFmtId="172" fontId="6" fillId="0" borderId="0" xfId="1" applyNumberFormat="1" applyFont="1" applyFill="1" applyBorder="1" applyAlignment="1" applyProtection="1">
      <alignment horizontal="right" vertical="top" wrapText="1" indent="1"/>
    </xf>
    <xf numFmtId="166" fontId="6" fillId="0" borderId="0" xfId="1" applyNumberFormat="1" applyFont="1" applyFill="1" applyBorder="1" applyAlignment="1" applyProtection="1">
      <alignment horizontal="right" vertical="top" wrapText="1" indent="1"/>
    </xf>
    <xf numFmtId="164" fontId="6" fillId="0" borderId="0" xfId="3" applyNumberFormat="1" applyFont="1" applyAlignment="1">
      <alignment wrapText="1"/>
    </xf>
    <xf numFmtId="10" fontId="6" fillId="0" borderId="0" xfId="3" applyNumberFormat="1" applyFont="1" applyAlignment="1">
      <alignment wrapText="1"/>
    </xf>
    <xf numFmtId="174" fontId="6" fillId="0" borderId="0" xfId="2" applyNumberFormat="1" applyFont="1" applyAlignment="1">
      <alignment wrapText="1"/>
    </xf>
  </cellXfs>
  <cellStyles count="5">
    <cellStyle name="Гиперссылка 2" xfId="1"/>
    <cellStyle name="Обычный" xfId="0" builtinId="0"/>
    <cellStyle name="Обычный 2" xfId="2"/>
    <cellStyle name="Обычный 2 2" xfId="4"/>
    <cellStyle name="Процентный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autoTitleDeleted val="1"/>
    <c:plotArea>
      <c:layout>
        <c:manualLayout>
          <c:layoutTarget val="inner"/>
          <c:xMode val="edge"/>
          <c:yMode val="edge"/>
          <c:x val="0.30251478080810845"/>
          <c:y val="0.15582540270069867"/>
          <c:w val="0.39081019716826088"/>
          <c:h val="0.6614590314524037"/>
        </c:manualLayout>
      </c:layout>
      <c:pieChart>
        <c:varyColors val="1"/>
        <c:ser>
          <c:idx val="0"/>
          <c:order val="0"/>
          <c:dPt>
            <c:idx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67C-4A4A-8D7D-39B9E54C74E8}"/>
              </c:ext>
            </c:extLst>
          </c:dPt>
          <c:dPt>
            <c:idx val="1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67C-4A4A-8D7D-39B9E54C74E8}"/>
              </c:ext>
            </c:extLst>
          </c:dPt>
          <c:dPt>
            <c:idx val="2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67C-4A4A-8D7D-39B9E54C74E8}"/>
              </c:ext>
            </c:extLst>
          </c:dPt>
          <c:dPt>
            <c:idx val="3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867C-4A4A-8D7D-39B9E54C74E8}"/>
              </c:ext>
            </c:extLst>
          </c:dPt>
          <c:dPt>
            <c:idx val="4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867C-4A4A-8D7D-39B9E54C74E8}"/>
              </c:ext>
            </c:extLst>
          </c:dPt>
          <c:dPt>
            <c:idx val="5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867C-4A4A-8D7D-39B9E54C74E8}"/>
              </c:ext>
            </c:extLst>
          </c:dPt>
          <c:dLbls>
            <c:dLbl>
              <c:idx val="0"/>
              <c:layout>
                <c:manualLayout>
                  <c:x val="0.15224913494809691"/>
                  <c:y val="6.2909558840526777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67C-4A4A-8D7D-39B9E54C74E8}"/>
                </c:ext>
              </c:extLst>
            </c:dLbl>
            <c:dLbl>
              <c:idx val="1"/>
              <c:layout>
                <c:manualLayout>
                  <c:x val="2.5374855824682647E-2"/>
                  <c:y val="8.3437999134787222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67C-4A4A-8D7D-39B9E54C74E8}"/>
                </c:ext>
              </c:extLst>
            </c:dLbl>
            <c:dLbl>
              <c:idx val="2"/>
              <c:layout>
                <c:manualLayout>
                  <c:x val="8.3568282338410182E-2"/>
                  <c:y val="-2.0435522710533366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1667820069204152"/>
                      <c:h val="0.1746624030089736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867C-4A4A-8D7D-39B9E54C74E8}"/>
                </c:ext>
              </c:extLst>
            </c:dLbl>
            <c:dLbl>
              <c:idx val="3"/>
              <c:layout>
                <c:manualLayout>
                  <c:x val="-3.4182310256200672E-2"/>
                  <c:y val="-7.4071995884397085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5589388696655135"/>
                      <c:h val="0.1640890993090405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867C-4A4A-8D7D-39B9E54C74E8}"/>
                </c:ext>
              </c:extLst>
            </c:dLbl>
            <c:dLbl>
              <c:idx val="4"/>
              <c:layout>
                <c:manualLayout>
                  <c:x val="-4.8442906574394477E-2"/>
                  <c:y val="-2.696332312176716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67C-4A4A-8D7D-39B9E54C74E8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outEnd"/>
            <c:showCatName val="1"/>
            <c:showPercent val="1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Диаграммы!$B$22:$B$26</c:f>
              <c:strCache>
                <c:ptCount val="5"/>
                <c:pt idx="0">
                  <c:v>Нефтепродукты</c:v>
                </c:pt>
                <c:pt idx="1">
                  <c:v>Природный газ</c:v>
                </c:pt>
                <c:pt idx="2">
                  <c:v>Прочее 
твердое топливо</c:v>
                </c:pt>
                <c:pt idx="3">
                  <c:v>Электроэнергия</c:v>
                </c:pt>
                <c:pt idx="4">
                  <c:v>Тепловая энергия</c:v>
                </c:pt>
              </c:strCache>
            </c:strRef>
          </c:cat>
          <c:val>
            <c:numRef>
              <c:f>Диаграммы!$C$22:$C$26</c:f>
              <c:numCache>
                <c:formatCode>0.0</c:formatCode>
                <c:ptCount val="5"/>
                <c:pt idx="0">
                  <c:v>5881.7</c:v>
                </c:pt>
                <c:pt idx="1">
                  <c:v>22427.199999999997</c:v>
                </c:pt>
                <c:pt idx="2">
                  <c:v>154.19999999999999</c:v>
                </c:pt>
                <c:pt idx="3">
                  <c:v>14744.8</c:v>
                </c:pt>
                <c:pt idx="4">
                  <c:v>13649.099999999999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969-4DD0-A7B1-D44D03F6536F}"/>
            </c:ext>
          </c:extLst>
        </c:ser>
        <c:dLbls>
          <c:showPercent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ru-RU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autoTitleDeleted val="1"/>
    <c:plotArea>
      <c:layout>
        <c:manualLayout>
          <c:layoutTarget val="inner"/>
          <c:xMode val="edge"/>
          <c:yMode val="edge"/>
          <c:x val="0.29060896033829126"/>
          <c:y val="0.13205900230411488"/>
          <c:w val="0.37712744240303286"/>
          <c:h val="0.60762324793131894"/>
        </c:manualLayout>
      </c:layout>
      <c:pieChart>
        <c:varyColors val="1"/>
        <c:ser>
          <c:idx val="0"/>
          <c:order val="0"/>
          <c:dPt>
            <c:idx val="0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DD9-4DEF-8D5E-D65144530933}"/>
              </c:ext>
            </c:extLst>
          </c:dPt>
          <c:dPt>
            <c:idx val="1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DD9-4DEF-8D5E-D65144530933}"/>
              </c:ext>
            </c:extLst>
          </c:dPt>
          <c:dPt>
            <c:idx val="2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DD9-4DEF-8D5E-D65144530933}"/>
              </c:ext>
            </c:extLst>
          </c:dPt>
          <c:dPt>
            <c:idx val="3"/>
            <c:spPr>
              <a:gradFill rotWithShape="1">
                <a:gsLst>
                  <a:gs pos="0">
                    <a:schemeClr val="accent4">
                      <a:shade val="51000"/>
                      <a:satMod val="130000"/>
                    </a:schemeClr>
                  </a:gs>
                  <a:gs pos="80000">
                    <a:schemeClr val="accent4">
                      <a:shade val="93000"/>
                      <a:satMod val="130000"/>
                    </a:schemeClr>
                  </a:gs>
                  <a:gs pos="100000">
                    <a:schemeClr val="accent4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DD9-4DEF-8D5E-D65144530933}"/>
              </c:ext>
            </c:extLst>
          </c:dPt>
          <c:dPt>
            <c:idx val="4"/>
            <c:spPr>
              <a:gradFill rotWithShape="1">
                <a:gsLst>
                  <a:gs pos="0">
                    <a:schemeClr val="accent5">
                      <a:shade val="51000"/>
                      <a:satMod val="130000"/>
                    </a:schemeClr>
                  </a:gs>
                  <a:gs pos="80000">
                    <a:schemeClr val="accent5">
                      <a:shade val="93000"/>
                      <a:satMod val="130000"/>
                    </a:schemeClr>
                  </a:gs>
                  <a:gs pos="100000">
                    <a:schemeClr val="accent5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CDD9-4DEF-8D5E-D65144530933}"/>
              </c:ext>
            </c:extLst>
          </c:dPt>
          <c:dPt>
            <c:idx val="5"/>
            <c:spPr>
              <a:gradFill rotWithShape="1">
                <a:gsLst>
                  <a:gs pos="0">
                    <a:schemeClr val="accent6">
                      <a:shade val="51000"/>
                      <a:satMod val="130000"/>
                    </a:schemeClr>
                  </a:gs>
                  <a:gs pos="80000">
                    <a:schemeClr val="accent6">
                      <a:shade val="93000"/>
                      <a:satMod val="130000"/>
                    </a:schemeClr>
                  </a:gs>
                  <a:gs pos="100000">
                    <a:schemeClr val="accent6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6BD5-42E2-A1ED-95DCC9B9FA7A}"/>
              </c:ext>
            </c:extLst>
          </c:dPt>
          <c:dPt>
            <c:idx val="6"/>
            <c:spPr>
              <a:gradFill rotWithShape="1">
                <a:gsLst>
                  <a:gs pos="0">
                    <a:schemeClr val="accent1">
                      <a:lumMod val="60000"/>
                      <a:shade val="51000"/>
                      <a:satMod val="130000"/>
                    </a:schemeClr>
                  </a:gs>
                  <a:gs pos="80000">
                    <a:schemeClr val="accent1">
                      <a:lumMod val="60000"/>
                      <a:shade val="93000"/>
                      <a:satMod val="130000"/>
                    </a:schemeClr>
                  </a:gs>
                  <a:gs pos="100000">
                    <a:schemeClr val="accent1">
                      <a:lumMod val="60000"/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0D5F-423E-8A4E-7511C47F0FFB}"/>
              </c:ext>
            </c:extLst>
          </c:dPt>
          <c:dLbls>
            <c:dLbl>
              <c:idx val="0"/>
              <c:layout>
                <c:manualLayout>
                  <c:x val="-5.1547553951589387E-2"/>
                  <c:y val="5.973647865067111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9943296150481186"/>
                      <c:h val="0.2604804021157122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DD9-4DEF-8D5E-D65144530933}"/>
                </c:ext>
              </c:extLst>
            </c:dLbl>
            <c:dLbl>
              <c:idx val="1"/>
              <c:layout>
                <c:manualLayout>
                  <c:x val="2.3638451443569471E-2"/>
                  <c:y val="-9.3224194016837292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2298939195100612"/>
                      <c:h val="0.2159140065353200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CDD9-4DEF-8D5E-D65144530933}"/>
                </c:ext>
              </c:extLst>
            </c:dLbl>
            <c:dLbl>
              <c:idx val="2"/>
              <c:layout>
                <c:manualLayout>
                  <c:x val="3.0217811315252259E-2"/>
                  <c:y val="-2.8809707772461401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5910888743073784"/>
                      <c:h val="0.1375923202191134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CDD9-4DEF-8D5E-D65144530933}"/>
                </c:ext>
              </c:extLst>
            </c:dLbl>
            <c:dLbl>
              <c:idx val="3"/>
              <c:layout>
                <c:manualLayout>
                  <c:x val="-1.619750656167979E-2"/>
                  <c:y val="6.6967501657029901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DD9-4DEF-8D5E-D65144530933}"/>
                </c:ext>
              </c:extLst>
            </c:dLbl>
            <c:dLbl>
              <c:idx val="4"/>
              <c:layout>
                <c:manualLayout>
                  <c:x val="-0.12418799212598425"/>
                  <c:y val="4.2525099194200382E-2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DD9-4DEF-8D5E-D65144530933}"/>
                </c:ext>
              </c:extLst>
            </c:dLbl>
            <c:dLbl>
              <c:idx val="5"/>
              <c:layout>
                <c:manualLayout>
                  <c:x val="4.5537784339457564E-2"/>
                  <c:y val="0.20813852035819438"/>
                </c:manualLayout>
              </c:layout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23412037037037034"/>
                      <c:h val="0.137592362714668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6BD5-42E2-A1ED-95DCC9B9FA7A}"/>
                </c:ext>
              </c:extLst>
            </c:dLbl>
            <c:dLbl>
              <c:idx val="6"/>
              <c:layout>
                <c:manualLayout>
                  <c:x val="-0.28356463254593178"/>
                  <c:y val="3.3863612269392392E-2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D5F-423E-8A4E-7511C47F0FF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outEnd"/>
            <c:showCatName val="1"/>
            <c:showPercent val="1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Диаграммы!$B$43:$B$49</c:f>
              <c:strCache>
                <c:ptCount val="7"/>
                <c:pt idx="0">
                  <c:v>Продукция обрабатывающих производств</c:v>
                </c:pt>
                <c:pt idx="1">
                  <c:v>Продукция прочих производств</c:v>
                </c:pt>
                <c:pt idx="2">
                  <c:v>Строительство</c:v>
                </c:pt>
                <c:pt idx="3">
                  <c:v>Транспорт и связь</c:v>
                </c:pt>
                <c:pt idx="4">
                  <c:v>Сфера услуг</c:v>
                </c:pt>
                <c:pt idx="5">
                  <c:v>Население</c:v>
                </c:pt>
                <c:pt idx="6">
                  <c:v>Использование ТЭР в качестве сырья и на нетопливные нужды</c:v>
                </c:pt>
              </c:strCache>
            </c:strRef>
          </c:cat>
          <c:val>
            <c:numRef>
              <c:f>Диаграммы!$C$43:$C$49</c:f>
              <c:numCache>
                <c:formatCode>0.0</c:formatCode>
                <c:ptCount val="7"/>
                <c:pt idx="0">
                  <c:v>15553.6</c:v>
                </c:pt>
                <c:pt idx="1">
                  <c:v>6141.7</c:v>
                </c:pt>
                <c:pt idx="2">
                  <c:v>1108.1999999999998</c:v>
                </c:pt>
                <c:pt idx="3">
                  <c:v>2921.7</c:v>
                </c:pt>
                <c:pt idx="4">
                  <c:v>1957.5</c:v>
                </c:pt>
                <c:pt idx="5">
                  <c:v>29168.600000000002</c:v>
                </c:pt>
                <c:pt idx="6">
                  <c:v>5.7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A3-44B9-A9E5-ED31BEA900A7}"/>
            </c:ext>
          </c:extLst>
        </c:ser>
        <c:dLbls>
          <c:showPercent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/>
      </a:pPr>
      <a:endParaRPr lang="ru-RU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autoTitleDeleted val="1"/>
    <c:plotArea>
      <c:layout>
        <c:manualLayout>
          <c:layoutTarget val="inner"/>
          <c:xMode val="edge"/>
          <c:yMode val="edge"/>
          <c:x val="0.23238381164226221"/>
          <c:y val="9.5683811681417763E-2"/>
          <c:w val="0.69375710185273609"/>
          <c:h val="0.65804158396835943"/>
        </c:manualLayout>
      </c:layout>
      <c:barChart>
        <c:barDir val="bar"/>
        <c:grouping val="clustered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Диаграммы!$B$3:$B$7</c:f>
              <c:strCache>
                <c:ptCount val="5"/>
                <c:pt idx="0">
                  <c:v>Тепловая энергия</c:v>
                </c:pt>
                <c:pt idx="1">
                  <c:v>Прочее 
твердое топливо</c:v>
                </c:pt>
                <c:pt idx="2">
                  <c:v>Нефтепродукты</c:v>
                </c:pt>
                <c:pt idx="3">
                  <c:v>Электроэнергия</c:v>
                </c:pt>
                <c:pt idx="4">
                  <c:v>Природный газ</c:v>
                </c:pt>
              </c:strCache>
            </c:strRef>
          </c:cat>
          <c:val>
            <c:numRef>
              <c:f>Диаграммы!$C$3:$C$7</c:f>
              <c:numCache>
                <c:formatCode>0.0</c:formatCode>
                <c:ptCount val="5"/>
                <c:pt idx="0">
                  <c:v>5.8500000000000003E-2</c:v>
                </c:pt>
                <c:pt idx="1">
                  <c:v>0.15419999999999998</c:v>
                </c:pt>
                <c:pt idx="2">
                  <c:v>6.0208000000000004</c:v>
                </c:pt>
                <c:pt idx="3">
                  <c:v>16.3797</c:v>
                </c:pt>
                <c:pt idx="4">
                  <c:v>39.225199999999994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6FF-4F3B-9255-EDA99EF459C5}"/>
            </c:ext>
          </c:extLst>
        </c:ser>
        <c:dLbls>
          <c:showVal val="1"/>
        </c:dLbls>
        <c:gapWidth val="247"/>
        <c:axId val="50602752"/>
        <c:axId val="50604288"/>
      </c:barChart>
      <c:catAx>
        <c:axId val="5060275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50604288"/>
        <c:crosses val="autoZero"/>
        <c:auto val="1"/>
        <c:lblAlgn val="ctr"/>
        <c:lblOffset val="100"/>
      </c:catAx>
      <c:valAx>
        <c:axId val="50604288"/>
        <c:scaling>
          <c:orientation val="minMax"/>
        </c:scaling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Тыс. т у.т.</a:t>
                </a:r>
              </a:p>
            </c:rich>
          </c:tx>
          <c:layout>
            <c:manualLayout>
              <c:xMode val="edge"/>
              <c:yMode val="edge"/>
              <c:x val="0.45664542365479877"/>
              <c:y val="0.85855436534051299"/>
            </c:manualLayout>
          </c:layout>
          <c:spPr>
            <a:noFill/>
            <a:ln>
              <a:noFill/>
            </a:ln>
            <a:effectLst/>
          </c:spPr>
        </c:title>
        <c:numFmt formatCode="0.0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5060275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000"/>
      </a:pPr>
      <a:endParaRPr lang="ru-RU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autoTitleDeleted val="1"/>
    <c:plotArea>
      <c:layout>
        <c:manualLayout>
          <c:layoutTarget val="inner"/>
          <c:xMode val="edge"/>
          <c:yMode val="edge"/>
          <c:x val="0.11917224662575501"/>
          <c:y val="0.12506761183150678"/>
          <c:w val="0.47675550559719809"/>
          <c:h val="0.7294168434155206"/>
        </c:manualLayout>
      </c:layout>
      <c:doughnutChart>
        <c:varyColors val="1"/>
        <c:ser>
          <c:idx val="0"/>
          <c:order val="0"/>
          <c:dPt>
            <c:idx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D21-4883-BF79-6443BC2AC070}"/>
              </c:ext>
            </c:extLst>
          </c:dPt>
          <c:dPt>
            <c:idx val="1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D21-4883-BF79-6443BC2AC070}"/>
              </c:ext>
            </c:extLst>
          </c:dPt>
          <c:dPt>
            <c:idx val="2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0793-414A-BFE8-BB0134EB8AD0}"/>
              </c:ext>
            </c:extLst>
          </c:dPt>
          <c:dPt>
            <c:idx val="3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0793-414A-BFE8-BB0134EB8AD0}"/>
              </c:ext>
            </c:extLst>
          </c:dPt>
          <c:dPt>
            <c:idx val="4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0793-414A-BFE8-BB0134EB8AD0}"/>
              </c:ext>
            </c:extLst>
          </c:dPt>
          <c:dPt>
            <c:idx val="5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0793-414A-BFE8-BB0134EB8AD0}"/>
              </c:ext>
            </c:extLst>
          </c:dPt>
          <c:dPt>
            <c:idx val="6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0793-414A-BFE8-BB0134EB8AD0}"/>
              </c:ext>
            </c:extLst>
          </c:dPt>
          <c:dPt>
            <c:idx val="7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0793-414A-BFE8-BB0134EB8AD0}"/>
              </c:ext>
            </c:extLst>
          </c:dPt>
          <c:dPt>
            <c:idx val="8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D21-4883-BF79-6443BC2AC070}"/>
              </c:ext>
            </c:extLst>
          </c:dPt>
          <c:dLbls>
            <c:dLbl>
              <c:idx val="0"/>
              <c:layout>
                <c:manualLayout>
                  <c:x val="-2.3208585056632113E-3"/>
                  <c:y val="-0.11007543956083903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D21-4883-BF79-6443BC2AC070}"/>
                </c:ext>
              </c:extLst>
            </c:dLbl>
            <c:dLbl>
              <c:idx val="1"/>
              <c:layout>
                <c:manualLayout>
                  <c:x val="5.5700604135916106E-2"/>
                  <c:y val="-0.10297379829884939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21-4883-BF79-6443BC2AC070}"/>
                </c:ext>
              </c:extLst>
            </c:dLbl>
            <c:dLbl>
              <c:idx val="3"/>
              <c:layout>
                <c:manualLayout>
                  <c:x val="-6.9625755169895068E-2"/>
                  <c:y val="6.6945596892037482E-2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3-414A-BFE8-BB0134EB8AD0}"/>
                </c:ext>
              </c:extLst>
            </c:dLbl>
            <c:dLbl>
              <c:idx val="4"/>
              <c:layout>
                <c:manualLayout>
                  <c:x val="8.587176470953721E-2"/>
                  <c:y val="-3.7191998273354177E-2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93-414A-BFE8-BB0134EB8AD0}"/>
                </c:ext>
              </c:extLst>
            </c:dLbl>
            <c:dLbl>
              <c:idx val="5"/>
              <c:layout>
                <c:manualLayout>
                  <c:x val="0"/>
                  <c:y val="-3.7191998273354856E-3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793-414A-BFE8-BB0134EB8AD0}"/>
                </c:ext>
              </c:extLst>
            </c:dLbl>
            <c:dLbl>
              <c:idx val="8"/>
              <c:layout>
                <c:manualLayout>
                  <c:x val="-4.8738028618926565E-2"/>
                  <c:y val="-9.5872157036859751E-2"/>
                </c:manualLayout>
              </c:layout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D21-4883-BF79-6443BC2AC070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showPercent val="1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Диаграммы!$B$66:$B$72</c:f>
              <c:strCache>
                <c:ptCount val="7"/>
                <c:pt idx="0">
                  <c:v>Котельные для производства тепловой энергии</c:v>
                </c:pt>
                <c:pt idx="1">
                  <c:v>Потери</c:v>
                </c:pt>
                <c:pt idx="2">
                  <c:v>Промышленность</c:v>
                </c:pt>
                <c:pt idx="3">
                  <c:v>Строительство</c:v>
                </c:pt>
                <c:pt idx="4">
                  <c:v>Транспорт и связь</c:v>
                </c:pt>
                <c:pt idx="5">
                  <c:v>Сфера услуг</c:v>
                </c:pt>
                <c:pt idx="6">
                  <c:v>Население</c:v>
                </c:pt>
              </c:strCache>
            </c:strRef>
          </c:cat>
          <c:val>
            <c:numRef>
              <c:f>Диаграммы!$C$66:$C$72</c:f>
              <c:numCache>
                <c:formatCode>0.0</c:formatCode>
                <c:ptCount val="7"/>
                <c:pt idx="0">
                  <c:v>146.30000000000001</c:v>
                </c:pt>
                <c:pt idx="1">
                  <c:v>1488.6</c:v>
                </c:pt>
                <c:pt idx="2">
                  <c:v>9704.9</c:v>
                </c:pt>
                <c:pt idx="3">
                  <c:v>62.6</c:v>
                </c:pt>
                <c:pt idx="4">
                  <c:v>32.799999999999997</c:v>
                </c:pt>
                <c:pt idx="5">
                  <c:v>525.1</c:v>
                </c:pt>
                <c:pt idx="6">
                  <c:v>4419.3999999999996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D21-4883-BF79-6443BC2AC070}"/>
            </c:ext>
          </c:extLst>
        </c:ser>
        <c:dLbls>
          <c:showPercent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800633137510156"/>
          <c:y val="5.6587499210152097E-2"/>
          <c:w val="0.32806851759091987"/>
          <c:h val="0.88682500157969602"/>
        </c:manualLayout>
      </c:layout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zero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+mn-lt"/>
        </a:defRPr>
      </a:pPr>
      <a:endParaRPr lang="ru-RU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autoTitleDeleted val="1"/>
    <c:plotArea>
      <c:layout>
        <c:manualLayout>
          <c:layoutTarget val="inner"/>
          <c:xMode val="edge"/>
          <c:yMode val="edge"/>
          <c:x val="0.26488597731808555"/>
          <c:y val="0.21541365704331161"/>
          <c:w val="0.3982812489435068"/>
          <c:h val="0.64003514637077352"/>
        </c:manualLayout>
      </c:layout>
      <c:pie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D861-455D-8426-1188E7112331}"/>
              </c:ext>
            </c:extLst>
          </c:dPt>
          <c:dPt>
            <c:idx val="1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D861-455D-8426-1188E7112331}"/>
              </c:ext>
            </c:extLst>
          </c:dPt>
          <c:dPt>
            <c:idx val="2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D861-455D-8426-1188E7112331}"/>
              </c:ext>
            </c:extLst>
          </c:dPt>
          <c:dPt>
            <c:idx val="3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D861-455D-8426-1188E7112331}"/>
              </c:ext>
            </c:extLst>
          </c:dPt>
          <c:dPt>
            <c:idx val="4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D861-455D-8426-1188E7112331}"/>
              </c:ext>
            </c:extLst>
          </c:dPt>
          <c:dPt>
            <c:idx val="5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D861-455D-8426-1188E7112331}"/>
              </c:ext>
            </c:extLst>
          </c:dPt>
          <c:dPt>
            <c:idx val="6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D861-455D-8426-1188E7112331}"/>
              </c:ext>
            </c:extLst>
          </c:dPt>
          <c:dLbls>
            <c:dLbl>
              <c:idx val="0"/>
              <c:layout>
                <c:manualLayout>
                  <c:x val="-3.4812877584947562E-2"/>
                  <c:y val="-2.9836825455745779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61-455D-8426-1188E7112331}"/>
                </c:ext>
              </c:extLst>
            </c:dLbl>
            <c:dLbl>
              <c:idx val="1"/>
              <c:layout>
                <c:manualLayout>
                  <c:x val="2.7850302067958039E-2"/>
                  <c:y val="-9.324007954920550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61-455D-8426-1188E7112331}"/>
                </c:ext>
              </c:extLst>
            </c:dLbl>
            <c:dLbl>
              <c:idx val="2"/>
              <c:layout>
                <c:manualLayout>
                  <c:x val="9.0513481720863598E-2"/>
                  <c:y val="-0.11561769864101484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861-455D-8426-1188E7112331}"/>
                </c:ext>
              </c:extLst>
            </c:dLbl>
            <c:dLbl>
              <c:idx val="3"/>
              <c:layout>
                <c:manualLayout>
                  <c:x val="0.11836378378882165"/>
                  <c:y val="0.11188809545904656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61-455D-8426-1188E7112331}"/>
                </c:ext>
              </c:extLst>
            </c:dLbl>
            <c:dLbl>
              <c:idx val="4"/>
              <c:layout>
                <c:manualLayout>
                  <c:x val="0.1067594912605056"/>
                  <c:y val="-7.4592063639364421E-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861-455D-8426-1188E7112331}"/>
                </c:ext>
              </c:extLst>
            </c:dLbl>
            <c:dLbl>
              <c:idx val="5"/>
              <c:layout>
                <c:manualLayout>
                  <c:x val="8.5871764709537224E-2"/>
                  <c:y val="0.17529134955250644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61-455D-8426-1188E7112331}"/>
                </c:ext>
              </c:extLst>
            </c:dLbl>
            <c:dLbl>
              <c:idx val="6"/>
              <c:layout>
                <c:manualLayout>
                  <c:x val="-8.8192623215200466E-2"/>
                  <c:y val="1.118880954590466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  <c:dLblPos val="bestFit"/>
              <c:showCatName val="1"/>
              <c:showPercent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61-455D-8426-1188E7112331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outEnd"/>
            <c:showCatName val="1"/>
            <c:showPercent val="1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Диаграммы!$B$89:$B$95</c:f>
              <c:strCache>
                <c:ptCount val="7"/>
                <c:pt idx="0">
                  <c:v>Собственные нужды</c:v>
                </c:pt>
                <c:pt idx="1">
                  <c:v>Потери</c:v>
                </c:pt>
                <c:pt idx="2">
                  <c:v>Промышленность</c:v>
                </c:pt>
                <c:pt idx="3">
                  <c:v>Строительство</c:v>
                </c:pt>
                <c:pt idx="4">
                  <c:v>Транспорт и связь</c:v>
                </c:pt>
                <c:pt idx="5">
                  <c:v>Сфера услуг</c:v>
                </c:pt>
                <c:pt idx="6">
                  <c:v>Население</c:v>
                </c:pt>
              </c:strCache>
            </c:strRef>
          </c:cat>
          <c:val>
            <c:numRef>
              <c:f>Диаграммы!$C$89:$C$95</c:f>
              <c:numCache>
                <c:formatCode>0.0</c:formatCode>
                <c:ptCount val="7"/>
                <c:pt idx="0">
                  <c:v>685.4</c:v>
                </c:pt>
                <c:pt idx="1">
                  <c:v>1228.4000000000001</c:v>
                </c:pt>
                <c:pt idx="2">
                  <c:v>294.10000000000002</c:v>
                </c:pt>
                <c:pt idx="3">
                  <c:v>27.1</c:v>
                </c:pt>
                <c:pt idx="4">
                  <c:v>52.199999999999996</c:v>
                </c:pt>
                <c:pt idx="5">
                  <c:v>1385.4</c:v>
                </c:pt>
                <c:pt idx="6">
                  <c:v>11890.3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861-455D-8426-1188E7112331}"/>
            </c:ext>
          </c:extLst>
        </c:ser>
        <c:dLbls>
          <c:showPercent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20</xdr:row>
      <xdr:rowOff>14287</xdr:rowOff>
    </xdr:from>
    <xdr:to>
      <xdr:col>14</xdr:col>
      <xdr:colOff>28575</xdr:colOff>
      <xdr:row>40</xdr:row>
      <xdr:rowOff>0</xdr:rowOff>
    </xdr:to>
    <xdr:graphicFrame macro="">
      <xdr:nvGraphicFramePr>
        <xdr:cNvPr id="3" name="Диаграмма 2">
          <a:extLst>
            <a:ext uri="{FF2B5EF4-FFF2-40B4-BE49-F238E27FC236}">
              <a16:creationId xmlns="" xmlns:a16="http://schemas.microsoft.com/office/drawing/2014/main" id="{CE1B8173-5FEA-3CA1-C84C-432D313953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238125</xdr:colOff>
      <xdr:row>41</xdr:row>
      <xdr:rowOff>4760</xdr:rowOff>
    </xdr:from>
    <xdr:to>
      <xdr:col>13</xdr:col>
      <xdr:colOff>600075</xdr:colOff>
      <xdr:row>62</xdr:row>
      <xdr:rowOff>9524</xdr:rowOff>
    </xdr:to>
    <xdr:graphicFrame macro="">
      <xdr:nvGraphicFramePr>
        <xdr:cNvPr id="4" name="Диаграмма 3">
          <a:extLst>
            <a:ext uri="{FF2B5EF4-FFF2-40B4-BE49-F238E27FC236}">
              <a16:creationId xmlns="" xmlns:a16="http://schemas.microsoft.com/office/drawing/2014/main" id="{0C810430-0C8C-8C2A-3ECA-E008960019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247649</xdr:colOff>
      <xdr:row>1</xdr:row>
      <xdr:rowOff>14286</xdr:rowOff>
    </xdr:from>
    <xdr:to>
      <xdr:col>14</xdr:col>
      <xdr:colOff>9524</xdr:colOff>
      <xdr:row>18</xdr:row>
      <xdr:rowOff>152399</xdr:rowOff>
    </xdr:to>
    <xdr:graphicFrame macro="">
      <xdr:nvGraphicFramePr>
        <xdr:cNvPr id="2" name="Диаграмма 1">
          <a:extLst>
            <a:ext uri="{FF2B5EF4-FFF2-40B4-BE49-F238E27FC236}">
              <a16:creationId xmlns="" xmlns:a16="http://schemas.microsoft.com/office/drawing/2014/main" id="{2437931A-D010-2196-25A6-0024F6197A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4761</xdr:colOff>
      <xdr:row>63</xdr:row>
      <xdr:rowOff>157162</xdr:rowOff>
    </xdr:from>
    <xdr:to>
      <xdr:col>13</xdr:col>
      <xdr:colOff>600074</xdr:colOff>
      <xdr:row>85</xdr:row>
      <xdr:rowOff>9525</xdr:rowOff>
    </xdr:to>
    <xdr:graphicFrame macro="">
      <xdr:nvGraphicFramePr>
        <xdr:cNvPr id="9" name="Диаграмма 8">
          <a:extLst>
            <a:ext uri="{FF2B5EF4-FFF2-40B4-BE49-F238E27FC236}">
              <a16:creationId xmlns="" xmlns:a16="http://schemas.microsoft.com/office/drawing/2014/main" id="{CCF5A18A-0E76-903A-FCC8-FB45FD1ABC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14286</xdr:colOff>
      <xdr:row>87</xdr:row>
      <xdr:rowOff>4762</xdr:rowOff>
    </xdr:from>
    <xdr:to>
      <xdr:col>13</xdr:col>
      <xdr:colOff>609599</xdr:colOff>
      <xdr:row>108</xdr:row>
      <xdr:rowOff>9525</xdr:rowOff>
    </xdr:to>
    <xdr:graphicFrame macro="">
      <xdr:nvGraphicFramePr>
        <xdr:cNvPr id="10" name="Диаграмма 9">
          <a:extLst>
            <a:ext uri="{FF2B5EF4-FFF2-40B4-BE49-F238E27FC236}">
              <a16:creationId xmlns="" xmlns:a16="http://schemas.microsoft.com/office/drawing/2014/main" id="{02EA317D-CE18-CE0A-8BB4-AB3067C8AB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2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M36" sqref="A1:M36"/>
    </sheetView>
  </sheetViews>
  <sheetFormatPr defaultRowHeight="12.75"/>
  <cols>
    <col min="1" max="1" width="54.7109375" style="8" customWidth="1"/>
    <col min="2" max="2" width="8.7109375" style="9" customWidth="1"/>
    <col min="3" max="11" width="13.7109375" style="12" customWidth="1"/>
    <col min="12" max="12" width="13.7109375" style="16" customWidth="1"/>
    <col min="13" max="13" width="9.7109375" style="12" customWidth="1"/>
    <col min="14" max="16384" width="9.140625" style="12"/>
  </cols>
  <sheetData>
    <row r="1" spans="1:13" s="4" customFormat="1" ht="50.1" customHeight="1">
      <c r="A1" s="1" t="s">
        <v>120</v>
      </c>
      <c r="B1" s="2" t="s">
        <v>4</v>
      </c>
      <c r="C1" s="3" t="s">
        <v>5</v>
      </c>
      <c r="D1" s="3" t="s">
        <v>6</v>
      </c>
      <c r="E1" s="3" t="s">
        <v>7</v>
      </c>
      <c r="F1" s="3" t="s">
        <v>8</v>
      </c>
      <c r="G1" s="3" t="s">
        <v>9</v>
      </c>
      <c r="H1" s="3" t="s">
        <v>10</v>
      </c>
      <c r="I1" s="3" t="s">
        <v>11</v>
      </c>
      <c r="J1" s="3" t="s">
        <v>85</v>
      </c>
      <c r="K1" s="3" t="s">
        <v>12</v>
      </c>
      <c r="L1" s="1" t="s">
        <v>13</v>
      </c>
    </row>
    <row r="2" spans="1:13" s="7" customFormat="1">
      <c r="A2" s="5"/>
      <c r="B2" s="6"/>
      <c r="C2" s="7" t="s">
        <v>14</v>
      </c>
      <c r="D2" s="7" t="s">
        <v>15</v>
      </c>
      <c r="E2" s="7" t="s">
        <v>16</v>
      </c>
      <c r="F2" s="7" t="s">
        <v>17</v>
      </c>
      <c r="G2" s="7" t="s">
        <v>18</v>
      </c>
      <c r="H2" s="7" t="s">
        <v>19</v>
      </c>
      <c r="I2" s="7" t="s">
        <v>20</v>
      </c>
      <c r="J2" s="7" t="s">
        <v>21</v>
      </c>
      <c r="K2" s="7" t="s">
        <v>22</v>
      </c>
      <c r="L2" s="6" t="s">
        <v>23</v>
      </c>
    </row>
    <row r="3" spans="1:13">
      <c r="A3" s="8" t="s">
        <v>24</v>
      </c>
      <c r="B3" s="9" t="s">
        <v>14</v>
      </c>
      <c r="C3" s="10">
        <v>0</v>
      </c>
      <c r="D3" s="10">
        <v>0</v>
      </c>
      <c r="E3" s="10">
        <f>Нефтепродукты!F3</f>
        <v>0</v>
      </c>
      <c r="F3" s="10">
        <f>Газ!D3</f>
        <v>0</v>
      </c>
      <c r="G3" s="10">
        <f>ПТТ!D3</f>
        <v>0</v>
      </c>
      <c r="H3" s="10">
        <v>0</v>
      </c>
      <c r="I3" s="10">
        <v>0</v>
      </c>
      <c r="J3" s="10">
        <f>Электроэнергия!D3</f>
        <v>0</v>
      </c>
      <c r="K3" s="10">
        <f>Тепло!D3</f>
        <v>0</v>
      </c>
      <c r="L3" s="11">
        <f t="shared" ref="L3:L33" si="0">SUM(C3:K3)</f>
        <v>0</v>
      </c>
    </row>
    <row r="4" spans="1:13">
      <c r="A4" s="8" t="s">
        <v>25</v>
      </c>
      <c r="B4" s="9" t="s">
        <v>15</v>
      </c>
      <c r="C4" s="10">
        <v>0</v>
      </c>
      <c r="D4" s="10">
        <v>0</v>
      </c>
      <c r="E4" s="10">
        <f>Нефтепродукты!F4</f>
        <v>5994.5</v>
      </c>
      <c r="F4" s="10">
        <f>Газ!D4</f>
        <v>39225.199999999997</v>
      </c>
      <c r="G4" s="10">
        <f>ПТТ!D4</f>
        <v>151</v>
      </c>
      <c r="H4" s="10">
        <v>0</v>
      </c>
      <c r="I4" s="10">
        <v>0</v>
      </c>
      <c r="J4" s="10">
        <f>Электроэнергия!D4</f>
        <v>16379.7</v>
      </c>
      <c r="K4" s="10">
        <f>Тепло!D4</f>
        <v>58.5</v>
      </c>
      <c r="L4" s="11">
        <f t="shared" si="0"/>
        <v>61808.899999999994</v>
      </c>
    </row>
    <row r="5" spans="1:13">
      <c r="A5" s="8" t="s">
        <v>26</v>
      </c>
      <c r="B5" s="9" t="s">
        <v>16</v>
      </c>
      <c r="C5" s="10">
        <v>0</v>
      </c>
      <c r="D5" s="10">
        <v>0</v>
      </c>
      <c r="E5" s="10">
        <f>Нефтепродукты!F5</f>
        <v>0</v>
      </c>
      <c r="F5" s="10">
        <f>Газ!D5</f>
        <v>0</v>
      </c>
      <c r="G5" s="10">
        <f>ПТТ!D5</f>
        <v>0</v>
      </c>
      <c r="H5" s="10">
        <v>0</v>
      </c>
      <c r="I5" s="10">
        <v>0</v>
      </c>
      <c r="J5" s="10">
        <f>Электроэнергия!D5</f>
        <v>0</v>
      </c>
      <c r="K5" s="10">
        <f>Тепло!D5</f>
        <v>0</v>
      </c>
      <c r="L5" s="11">
        <f t="shared" si="0"/>
        <v>0</v>
      </c>
    </row>
    <row r="6" spans="1:13">
      <c r="A6" s="8" t="s">
        <v>2</v>
      </c>
      <c r="B6" s="9" t="s">
        <v>17</v>
      </c>
      <c r="C6" s="10">
        <v>0</v>
      </c>
      <c r="D6" s="10">
        <v>0</v>
      </c>
      <c r="E6" s="10">
        <f>Нефтепродукты!F6</f>
        <v>26.3</v>
      </c>
      <c r="F6" s="10">
        <f>Газ!D6</f>
        <v>0</v>
      </c>
      <c r="G6" s="10">
        <f>ПТТ!D6</f>
        <v>3.2</v>
      </c>
      <c r="H6" s="10">
        <v>0</v>
      </c>
      <c r="I6" s="10">
        <v>0</v>
      </c>
      <c r="J6" s="10">
        <f>Электроэнергия!D6</f>
        <v>0</v>
      </c>
      <c r="K6" s="10">
        <f>Тепло!D6</f>
        <v>0</v>
      </c>
      <c r="L6" s="11">
        <f t="shared" si="0"/>
        <v>29.5</v>
      </c>
    </row>
    <row r="7" spans="1:13" s="16" customFormat="1">
      <c r="A7" s="13" t="s">
        <v>27</v>
      </c>
      <c r="B7" s="14" t="s">
        <v>18</v>
      </c>
      <c r="C7" s="15">
        <f>SUM(C3:C6)</f>
        <v>0</v>
      </c>
      <c r="D7" s="15">
        <f>SUM(D3:D6)</f>
        <v>0</v>
      </c>
      <c r="E7" s="15">
        <f t="shared" ref="E7:K7" si="1">SUM(E3:E6)</f>
        <v>6020.8</v>
      </c>
      <c r="F7" s="15">
        <f t="shared" si="1"/>
        <v>39225.199999999997</v>
      </c>
      <c r="G7" s="15">
        <f t="shared" si="1"/>
        <v>154.19999999999999</v>
      </c>
      <c r="H7" s="15">
        <f t="shared" si="1"/>
        <v>0</v>
      </c>
      <c r="I7" s="15">
        <f t="shared" si="1"/>
        <v>0</v>
      </c>
      <c r="J7" s="15">
        <f t="shared" si="1"/>
        <v>16379.7</v>
      </c>
      <c r="K7" s="15">
        <f t="shared" si="1"/>
        <v>58.5</v>
      </c>
      <c r="L7" s="15">
        <f t="shared" si="0"/>
        <v>61838.399999999994</v>
      </c>
    </row>
    <row r="8" spans="1:13">
      <c r="A8" s="8" t="s">
        <v>0</v>
      </c>
      <c r="B8" s="9" t="s">
        <v>19</v>
      </c>
      <c r="C8" s="17">
        <f>ROUND(C7+C9+C10+C14+C18+C19-C20,1)</f>
        <v>0</v>
      </c>
      <c r="D8" s="17">
        <f t="shared" ref="D8:K8" si="2">ROUND(D7+D9+D10+D14+D18+D19-D20,1)</f>
        <v>0</v>
      </c>
      <c r="E8" s="17">
        <f t="shared" si="2"/>
        <v>0</v>
      </c>
      <c r="F8" s="17">
        <f t="shared" si="2"/>
        <v>0</v>
      </c>
      <c r="G8" s="17">
        <f t="shared" si="2"/>
        <v>0</v>
      </c>
      <c r="H8" s="17">
        <f t="shared" si="2"/>
        <v>0</v>
      </c>
      <c r="I8" s="17">
        <f t="shared" si="2"/>
        <v>0</v>
      </c>
      <c r="J8" s="17">
        <f t="shared" si="2"/>
        <v>0</v>
      </c>
      <c r="K8" s="17">
        <f t="shared" si="2"/>
        <v>0</v>
      </c>
      <c r="L8" s="18">
        <f t="shared" si="0"/>
        <v>0</v>
      </c>
    </row>
    <row r="9" spans="1:13">
      <c r="A9" s="19" t="s">
        <v>28</v>
      </c>
      <c r="B9" s="20" t="s">
        <v>20</v>
      </c>
      <c r="C9" s="21">
        <v>0</v>
      </c>
      <c r="D9" s="21">
        <v>0</v>
      </c>
      <c r="E9" s="21">
        <f>Нефтепродукты!F9</f>
        <v>0</v>
      </c>
      <c r="F9" s="21">
        <f>Газ!D9</f>
        <v>0</v>
      </c>
      <c r="G9" s="21">
        <f>ПТТ!D9</f>
        <v>0</v>
      </c>
      <c r="H9" s="21">
        <v>0</v>
      </c>
      <c r="I9" s="21">
        <v>0</v>
      </c>
      <c r="J9" s="21">
        <f>Электроэнергия!D9</f>
        <v>0</v>
      </c>
      <c r="K9" s="21">
        <f>Тепло!D9</f>
        <v>0</v>
      </c>
      <c r="L9" s="22">
        <f t="shared" si="0"/>
        <v>0</v>
      </c>
      <c r="M9" s="86"/>
    </row>
    <row r="10" spans="1:13">
      <c r="A10" s="23" t="s">
        <v>56</v>
      </c>
      <c r="B10" s="24" t="s">
        <v>21</v>
      </c>
      <c r="C10" s="25">
        <f>SUM(C11:C13)</f>
        <v>0</v>
      </c>
      <c r="D10" s="25">
        <f>SUM(D11:D13)</f>
        <v>0</v>
      </c>
      <c r="E10" s="25">
        <f t="shared" ref="E10:G10" si="3">SUM(E11:E13)</f>
        <v>-139.1</v>
      </c>
      <c r="F10" s="25">
        <f t="shared" si="3"/>
        <v>-16798</v>
      </c>
      <c r="G10" s="25">
        <f t="shared" si="3"/>
        <v>0</v>
      </c>
      <c r="H10" s="25">
        <f t="shared" ref="H10:K10" si="4">SUM(H11:H13)</f>
        <v>0</v>
      </c>
      <c r="I10" s="25">
        <f t="shared" si="4"/>
        <v>0</v>
      </c>
      <c r="J10" s="25">
        <f t="shared" si="4"/>
        <v>-146.30000000000001</v>
      </c>
      <c r="K10" s="25">
        <f t="shared" si="4"/>
        <v>15504.4</v>
      </c>
      <c r="L10" s="26">
        <f t="shared" si="0"/>
        <v>-1578.9999999999982</v>
      </c>
      <c r="M10" s="86">
        <f>-K10/(E10+F10+J10)</f>
        <v>0.90757109240549316</v>
      </c>
    </row>
    <row r="11" spans="1:13">
      <c r="A11" s="27" t="s">
        <v>29</v>
      </c>
      <c r="B11" s="9" t="s">
        <v>30</v>
      </c>
      <c r="C11" s="10">
        <v>0</v>
      </c>
      <c r="D11" s="10">
        <v>0</v>
      </c>
      <c r="E11" s="10">
        <f>Нефтепродукты!F11</f>
        <v>0</v>
      </c>
      <c r="F11" s="10">
        <f>Газ!D11</f>
        <v>0</v>
      </c>
      <c r="G11" s="10">
        <f>ПТТ!D11</f>
        <v>0</v>
      </c>
      <c r="H11" s="10">
        <v>0</v>
      </c>
      <c r="I11" s="10">
        <v>0</v>
      </c>
      <c r="J11" s="10">
        <f>Электроэнергия!D11</f>
        <v>0</v>
      </c>
      <c r="K11" s="10">
        <f>Тепло!D11</f>
        <v>0</v>
      </c>
      <c r="L11" s="11">
        <f t="shared" si="0"/>
        <v>0</v>
      </c>
    </row>
    <row r="12" spans="1:13">
      <c r="A12" s="27" t="s">
        <v>31</v>
      </c>
      <c r="B12" s="9" t="s">
        <v>32</v>
      </c>
      <c r="C12" s="10">
        <v>0</v>
      </c>
      <c r="D12" s="10">
        <v>0</v>
      </c>
      <c r="E12" s="10">
        <f>Нефтепродукты!F12</f>
        <v>-139.1</v>
      </c>
      <c r="F12" s="10">
        <f>Газ!D12</f>
        <v>-16798</v>
      </c>
      <c r="G12" s="10">
        <f>ПТТ!D12</f>
        <v>0</v>
      </c>
      <c r="H12" s="10">
        <v>0</v>
      </c>
      <c r="I12" s="10">
        <v>0</v>
      </c>
      <c r="J12" s="10">
        <f>Электроэнергия!D12</f>
        <v>-146.30000000000001</v>
      </c>
      <c r="K12" s="10">
        <f>Тепло!D12</f>
        <v>15504.4</v>
      </c>
      <c r="L12" s="11">
        <f t="shared" si="0"/>
        <v>-1578.9999999999982</v>
      </c>
    </row>
    <row r="13" spans="1:13">
      <c r="A13" s="27" t="s">
        <v>33</v>
      </c>
      <c r="B13" s="9" t="s">
        <v>34</v>
      </c>
      <c r="C13" s="10">
        <v>0</v>
      </c>
      <c r="D13" s="10">
        <v>0</v>
      </c>
      <c r="E13" s="10">
        <f>Нефтепродукты!F13</f>
        <v>0</v>
      </c>
      <c r="F13" s="10">
        <f>Газ!D13</f>
        <v>0</v>
      </c>
      <c r="G13" s="10">
        <f>ПТТ!D13</f>
        <v>0</v>
      </c>
      <c r="H13" s="10">
        <v>0</v>
      </c>
      <c r="I13" s="10">
        <v>0</v>
      </c>
      <c r="J13" s="10">
        <f>Электроэнергия!D13</f>
        <v>0</v>
      </c>
      <c r="K13" s="10">
        <f>Тепло!D13</f>
        <v>0</v>
      </c>
      <c r="L13" s="11">
        <f t="shared" si="0"/>
        <v>0</v>
      </c>
    </row>
    <row r="14" spans="1:13">
      <c r="A14" s="23" t="s">
        <v>66</v>
      </c>
      <c r="B14" s="24" t="s">
        <v>22</v>
      </c>
      <c r="C14" s="25">
        <f t="shared" ref="C14:L14" si="5">SUM(C15:C17)</f>
        <v>0</v>
      </c>
      <c r="D14" s="25">
        <f t="shared" si="5"/>
        <v>0</v>
      </c>
      <c r="E14" s="25">
        <f t="shared" si="5"/>
        <v>0</v>
      </c>
      <c r="F14" s="25">
        <f t="shared" si="5"/>
        <v>0</v>
      </c>
      <c r="G14" s="25">
        <f t="shared" si="5"/>
        <v>0</v>
      </c>
      <c r="H14" s="25">
        <f t="shared" si="5"/>
        <v>0</v>
      </c>
      <c r="I14" s="25">
        <f t="shared" si="5"/>
        <v>0</v>
      </c>
      <c r="J14" s="25">
        <f t="shared" si="5"/>
        <v>0</v>
      </c>
      <c r="K14" s="25">
        <f t="shared" si="5"/>
        <v>0</v>
      </c>
      <c r="L14" s="26">
        <f t="shared" si="5"/>
        <v>0</v>
      </c>
    </row>
    <row r="15" spans="1:13">
      <c r="A15" s="27" t="s">
        <v>67</v>
      </c>
      <c r="B15" s="9" t="s">
        <v>35</v>
      </c>
      <c r="C15" s="10">
        <v>0</v>
      </c>
      <c r="D15" s="10">
        <v>0</v>
      </c>
      <c r="E15" s="10">
        <f>Нефтепродукты!F15</f>
        <v>0</v>
      </c>
      <c r="F15" s="10">
        <f>Газ!D15</f>
        <v>0</v>
      </c>
      <c r="G15" s="10">
        <f>ПТТ!D15</f>
        <v>0</v>
      </c>
      <c r="H15" s="10">
        <v>0</v>
      </c>
      <c r="I15" s="10">
        <v>0</v>
      </c>
      <c r="J15" s="10">
        <f>Электроэнергия!D15</f>
        <v>0</v>
      </c>
      <c r="K15" s="10">
        <f>Тепло!D15</f>
        <v>0</v>
      </c>
      <c r="L15" s="11">
        <f t="shared" si="0"/>
        <v>0</v>
      </c>
    </row>
    <row r="16" spans="1:13">
      <c r="A16" s="27" t="s">
        <v>36</v>
      </c>
      <c r="B16" s="9" t="s">
        <v>37</v>
      </c>
      <c r="C16" s="10">
        <v>0</v>
      </c>
      <c r="D16" s="10">
        <v>0</v>
      </c>
      <c r="E16" s="10">
        <f>Нефтепродукты!F16</f>
        <v>0</v>
      </c>
      <c r="F16" s="10">
        <f>Газ!D16</f>
        <v>0</v>
      </c>
      <c r="G16" s="10">
        <f>ПТТ!D16</f>
        <v>0</v>
      </c>
      <c r="H16" s="10">
        <v>0</v>
      </c>
      <c r="I16" s="10">
        <v>0</v>
      </c>
      <c r="J16" s="10">
        <f>Электроэнергия!D16</f>
        <v>0</v>
      </c>
      <c r="K16" s="10">
        <f>Тепло!D16</f>
        <v>0</v>
      </c>
      <c r="L16" s="11">
        <f t="shared" si="0"/>
        <v>0</v>
      </c>
    </row>
    <row r="17" spans="1:12">
      <c r="A17" s="27" t="s">
        <v>38</v>
      </c>
      <c r="B17" s="9" t="s">
        <v>39</v>
      </c>
      <c r="C17" s="10">
        <v>0</v>
      </c>
      <c r="D17" s="10">
        <v>0</v>
      </c>
      <c r="E17" s="10">
        <f>Нефтепродукты!F17</f>
        <v>0</v>
      </c>
      <c r="F17" s="10">
        <f>Газ!D17</f>
        <v>0</v>
      </c>
      <c r="G17" s="10">
        <f>ПТТ!D17</f>
        <v>0</v>
      </c>
      <c r="H17" s="10">
        <v>0</v>
      </c>
      <c r="I17" s="10">
        <v>0</v>
      </c>
      <c r="J17" s="10">
        <f>Электроэнергия!D17</f>
        <v>0</v>
      </c>
      <c r="K17" s="10">
        <f>Тепло!D17</f>
        <v>0</v>
      </c>
      <c r="L17" s="11">
        <f t="shared" si="0"/>
        <v>0</v>
      </c>
    </row>
    <row r="18" spans="1:12" s="16" customFormat="1">
      <c r="A18" s="13" t="s">
        <v>40</v>
      </c>
      <c r="B18" s="14" t="s">
        <v>23</v>
      </c>
      <c r="C18" s="15">
        <v>0</v>
      </c>
      <c r="D18" s="15">
        <v>0</v>
      </c>
      <c r="E18" s="15">
        <f>Нефтепродукты!F18</f>
        <v>0</v>
      </c>
      <c r="F18" s="15">
        <f>Газ!D18</f>
        <v>0</v>
      </c>
      <c r="G18" s="15">
        <f>ПТТ!D18</f>
        <v>0</v>
      </c>
      <c r="H18" s="15">
        <v>0</v>
      </c>
      <c r="I18" s="15">
        <v>0</v>
      </c>
      <c r="J18" s="15">
        <f>Электроэнергия!D18</f>
        <v>0</v>
      </c>
      <c r="K18" s="15">
        <f>Тепло!D18</f>
        <v>-685.4</v>
      </c>
      <c r="L18" s="15">
        <f t="shared" si="0"/>
        <v>-685.4</v>
      </c>
    </row>
    <row r="19" spans="1:12" s="16" customFormat="1">
      <c r="A19" s="28" t="s">
        <v>41</v>
      </c>
      <c r="B19" s="29" t="s">
        <v>42</v>
      </c>
      <c r="C19" s="30">
        <v>0</v>
      </c>
      <c r="D19" s="30">
        <v>0</v>
      </c>
      <c r="E19" s="30">
        <f>Нефтепродукты!F19</f>
        <v>0</v>
      </c>
      <c r="F19" s="30">
        <f>Газ!D19</f>
        <v>0</v>
      </c>
      <c r="G19" s="30">
        <f>ПТТ!D19</f>
        <v>0</v>
      </c>
      <c r="H19" s="30">
        <v>0</v>
      </c>
      <c r="I19" s="30">
        <v>0</v>
      </c>
      <c r="J19" s="30">
        <f>Электроэнергия!D19</f>
        <v>-1488.6</v>
      </c>
      <c r="K19" s="30">
        <f>Тепло!D19</f>
        <v>-1228.4000000000001</v>
      </c>
      <c r="L19" s="30">
        <f t="shared" si="0"/>
        <v>-2717</v>
      </c>
    </row>
    <row r="20" spans="1:12" s="16" customFormat="1">
      <c r="A20" s="13" t="s">
        <v>43</v>
      </c>
      <c r="B20" s="14" t="s">
        <v>44</v>
      </c>
      <c r="C20" s="15">
        <f t="shared" ref="C20:L20" si="6">C21+C22+C25+C26+C31+C32+C33</f>
        <v>0</v>
      </c>
      <c r="D20" s="15">
        <f t="shared" si="6"/>
        <v>0</v>
      </c>
      <c r="E20" s="15">
        <f t="shared" si="6"/>
        <v>5881.7</v>
      </c>
      <c r="F20" s="15">
        <f t="shared" si="6"/>
        <v>22427.199999999997</v>
      </c>
      <c r="G20" s="15">
        <f t="shared" si="6"/>
        <v>154.19999999999999</v>
      </c>
      <c r="H20" s="15">
        <f t="shared" si="6"/>
        <v>0</v>
      </c>
      <c r="I20" s="15">
        <f t="shared" si="6"/>
        <v>0</v>
      </c>
      <c r="J20" s="15">
        <f t="shared" si="6"/>
        <v>14744.8</v>
      </c>
      <c r="K20" s="15">
        <f t="shared" si="6"/>
        <v>13649.099999999999</v>
      </c>
      <c r="L20" s="15">
        <f t="shared" si="6"/>
        <v>56857</v>
      </c>
    </row>
    <row r="21" spans="1:12" s="16" customFormat="1">
      <c r="A21" s="31" t="s">
        <v>49</v>
      </c>
      <c r="B21" s="9" t="s">
        <v>57</v>
      </c>
      <c r="C21" s="10">
        <v>0</v>
      </c>
      <c r="D21" s="10">
        <v>0</v>
      </c>
      <c r="E21" s="10">
        <f>Нефтепродукты!F21</f>
        <v>0</v>
      </c>
      <c r="F21" s="10">
        <f>Газ!D21</f>
        <v>0</v>
      </c>
      <c r="G21" s="10">
        <f>ПТТ!D21</f>
        <v>0</v>
      </c>
      <c r="H21" s="10">
        <v>0</v>
      </c>
      <c r="I21" s="10">
        <v>0</v>
      </c>
      <c r="J21" s="10">
        <f>Электроэнергия!D21</f>
        <v>0</v>
      </c>
      <c r="K21" s="10">
        <f>Тепло!D21</f>
        <v>0</v>
      </c>
      <c r="L21" s="11">
        <f t="shared" si="0"/>
        <v>0</v>
      </c>
    </row>
    <row r="22" spans="1:12" s="16" customFormat="1">
      <c r="A22" s="31" t="s">
        <v>50</v>
      </c>
      <c r="B22" s="9" t="s">
        <v>45</v>
      </c>
      <c r="C22" s="10">
        <f>SUM(C23:C24)</f>
        <v>0</v>
      </c>
      <c r="D22" s="10">
        <f t="shared" ref="D22:L22" si="7">SUM(D23:D24)</f>
        <v>0</v>
      </c>
      <c r="E22" s="10">
        <f t="shared" si="7"/>
        <v>1262.2</v>
      </c>
      <c r="F22" s="10">
        <f t="shared" si="7"/>
        <v>10401.599999999999</v>
      </c>
      <c r="G22" s="10">
        <f t="shared" si="7"/>
        <v>32.5</v>
      </c>
      <c r="H22" s="10">
        <f t="shared" si="7"/>
        <v>0</v>
      </c>
      <c r="I22" s="10">
        <f t="shared" si="7"/>
        <v>0</v>
      </c>
      <c r="J22" s="10">
        <f t="shared" si="7"/>
        <v>9704.9</v>
      </c>
      <c r="K22" s="10">
        <f t="shared" si="7"/>
        <v>294.10000000000002</v>
      </c>
      <c r="L22" s="11">
        <f t="shared" si="7"/>
        <v>21695.3</v>
      </c>
    </row>
    <row r="23" spans="1:12" s="16" customFormat="1">
      <c r="A23" s="27" t="s">
        <v>98</v>
      </c>
      <c r="B23" s="9" t="s">
        <v>77</v>
      </c>
      <c r="C23" s="10">
        <v>0</v>
      </c>
      <c r="D23" s="10">
        <v>0</v>
      </c>
      <c r="E23" s="10">
        <f>Нефтепродукты!F23</f>
        <v>0</v>
      </c>
      <c r="F23" s="10">
        <f>Газ!D23</f>
        <v>9145.7999999999993</v>
      </c>
      <c r="G23" s="10">
        <f>ПТТ!D23</f>
        <v>0</v>
      </c>
      <c r="H23" s="10">
        <v>0</v>
      </c>
      <c r="I23" s="10">
        <v>0</v>
      </c>
      <c r="J23" s="10">
        <f>Электроэнергия!D23</f>
        <v>6274.7</v>
      </c>
      <c r="K23" s="10">
        <f>Тепло!D23</f>
        <v>133.1</v>
      </c>
      <c r="L23" s="11">
        <f t="shared" ref="L23:L24" si="8">SUM(C23:K23)</f>
        <v>15553.6</v>
      </c>
    </row>
    <row r="24" spans="1:12" s="16" customFormat="1">
      <c r="A24" s="27" t="s">
        <v>99</v>
      </c>
      <c r="B24" s="79" t="s">
        <v>78</v>
      </c>
      <c r="C24" s="82">
        <v>0</v>
      </c>
      <c r="D24" s="82">
        <v>0</v>
      </c>
      <c r="E24" s="82">
        <f>Нефтепродукты!F24</f>
        <v>1262.2</v>
      </c>
      <c r="F24" s="82">
        <f>Газ!D24</f>
        <v>1255.8</v>
      </c>
      <c r="G24" s="82">
        <f>ПТТ!D24</f>
        <v>32.5</v>
      </c>
      <c r="H24" s="82">
        <v>0</v>
      </c>
      <c r="I24" s="82">
        <v>0</v>
      </c>
      <c r="J24" s="82">
        <f>Электроэнергия!D24</f>
        <v>3430.2</v>
      </c>
      <c r="K24" s="82">
        <f>Тепло!D24</f>
        <v>161</v>
      </c>
      <c r="L24" s="83">
        <f t="shared" si="8"/>
        <v>6141.7</v>
      </c>
    </row>
    <row r="25" spans="1:12" s="16" customFormat="1">
      <c r="A25" s="31" t="s">
        <v>3</v>
      </c>
      <c r="B25" s="9" t="s">
        <v>58</v>
      </c>
      <c r="C25" s="10">
        <v>0</v>
      </c>
      <c r="D25" s="10">
        <v>0</v>
      </c>
      <c r="E25" s="10">
        <f>Нефтепродукты!F25</f>
        <v>0</v>
      </c>
      <c r="F25" s="10">
        <f>Газ!D25</f>
        <v>1018.5</v>
      </c>
      <c r="G25" s="10">
        <f>ПТТ!D25</f>
        <v>0</v>
      </c>
      <c r="H25" s="10">
        <v>0</v>
      </c>
      <c r="I25" s="10">
        <v>0</v>
      </c>
      <c r="J25" s="10">
        <f>Электроэнергия!D25</f>
        <v>62.6</v>
      </c>
      <c r="K25" s="10">
        <f>Тепло!D25</f>
        <v>27.1</v>
      </c>
      <c r="L25" s="11">
        <f t="shared" si="0"/>
        <v>1108.1999999999998</v>
      </c>
    </row>
    <row r="26" spans="1:12" s="16" customFormat="1">
      <c r="A26" s="31" t="s">
        <v>46</v>
      </c>
      <c r="B26" s="9" t="s">
        <v>47</v>
      </c>
      <c r="C26" s="10">
        <f>SUM(C27:C30)</f>
        <v>0</v>
      </c>
      <c r="D26" s="10">
        <f t="shared" ref="D26:L26" si="9">SUM(D27:D30)</f>
        <v>0</v>
      </c>
      <c r="E26" s="10">
        <f t="shared" si="9"/>
        <v>2836.7</v>
      </c>
      <c r="F26" s="10">
        <f t="shared" si="9"/>
        <v>0</v>
      </c>
      <c r="G26" s="10">
        <f t="shared" si="9"/>
        <v>0</v>
      </c>
      <c r="H26" s="10">
        <f t="shared" si="9"/>
        <v>0</v>
      </c>
      <c r="I26" s="10">
        <f t="shared" si="9"/>
        <v>0</v>
      </c>
      <c r="J26" s="10">
        <f t="shared" si="9"/>
        <v>32.799999999999997</v>
      </c>
      <c r="K26" s="10">
        <f t="shared" si="9"/>
        <v>52.199999999999996</v>
      </c>
      <c r="L26" s="11">
        <f t="shared" si="9"/>
        <v>2921.7</v>
      </c>
    </row>
    <row r="27" spans="1:12" s="16" customFormat="1">
      <c r="A27" s="27" t="s">
        <v>52</v>
      </c>
      <c r="B27" s="9" t="s">
        <v>59</v>
      </c>
      <c r="C27" s="10">
        <v>0</v>
      </c>
      <c r="D27" s="10">
        <v>0</v>
      </c>
      <c r="E27" s="10">
        <f>Нефтепродукты!F27</f>
        <v>0</v>
      </c>
      <c r="F27" s="10">
        <f>Газ!D27</f>
        <v>0</v>
      </c>
      <c r="G27" s="10">
        <f>ПТТ!D27</f>
        <v>0</v>
      </c>
      <c r="H27" s="10">
        <v>0</v>
      </c>
      <c r="I27" s="10">
        <v>0</v>
      </c>
      <c r="J27" s="10">
        <f>Электроэнергия!D27</f>
        <v>0</v>
      </c>
      <c r="K27" s="10">
        <f>Тепло!D27</f>
        <v>0</v>
      </c>
      <c r="L27" s="11">
        <f t="shared" si="0"/>
        <v>0</v>
      </c>
    </row>
    <row r="28" spans="1:12" s="16" customFormat="1">
      <c r="A28" s="27" t="s">
        <v>51</v>
      </c>
      <c r="B28" s="9" t="s">
        <v>60</v>
      </c>
      <c r="C28" s="10">
        <v>0</v>
      </c>
      <c r="D28" s="10">
        <v>0</v>
      </c>
      <c r="E28" s="10">
        <f>Нефтепродукты!F28</f>
        <v>0</v>
      </c>
      <c r="F28" s="10">
        <f>Газ!D28</f>
        <v>0</v>
      </c>
      <c r="G28" s="10">
        <f>ПТТ!D28</f>
        <v>0</v>
      </c>
      <c r="H28" s="10">
        <v>0</v>
      </c>
      <c r="I28" s="10">
        <v>0</v>
      </c>
      <c r="J28" s="10">
        <f>Электроэнергия!D28</f>
        <v>0</v>
      </c>
      <c r="K28" s="10">
        <f>Тепло!D28</f>
        <v>0</v>
      </c>
      <c r="L28" s="11">
        <f t="shared" si="0"/>
        <v>0</v>
      </c>
    </row>
    <row r="29" spans="1:12" s="16" customFormat="1">
      <c r="A29" s="27" t="s">
        <v>53</v>
      </c>
      <c r="B29" s="9" t="s">
        <v>61</v>
      </c>
      <c r="C29" s="10">
        <v>0</v>
      </c>
      <c r="D29" s="10">
        <v>0</v>
      </c>
      <c r="E29" s="10">
        <f>Нефтепродукты!F29</f>
        <v>2836.7</v>
      </c>
      <c r="F29" s="10">
        <f>Газ!D29</f>
        <v>0</v>
      </c>
      <c r="G29" s="10">
        <f>ПТТ!D29</f>
        <v>0</v>
      </c>
      <c r="H29" s="10">
        <v>0</v>
      </c>
      <c r="I29" s="10">
        <v>0</v>
      </c>
      <c r="J29" s="10">
        <f>Электроэнергия!D29</f>
        <v>0</v>
      </c>
      <c r="K29" s="10">
        <f>Тепло!D29</f>
        <v>32.299999999999997</v>
      </c>
      <c r="L29" s="11">
        <f t="shared" si="0"/>
        <v>2869</v>
      </c>
    </row>
    <row r="30" spans="1:12" s="16" customFormat="1">
      <c r="A30" s="27" t="s">
        <v>54</v>
      </c>
      <c r="B30" s="9" t="s">
        <v>62</v>
      </c>
      <c r="C30" s="10">
        <v>0</v>
      </c>
      <c r="D30" s="10">
        <v>0</v>
      </c>
      <c r="E30" s="10">
        <f>Нефтепродукты!F30</f>
        <v>0</v>
      </c>
      <c r="F30" s="10">
        <f>Газ!D30</f>
        <v>0</v>
      </c>
      <c r="G30" s="10">
        <f>ПТТ!D30</f>
        <v>0</v>
      </c>
      <c r="H30" s="10">
        <v>0</v>
      </c>
      <c r="I30" s="10">
        <v>0</v>
      </c>
      <c r="J30" s="10">
        <f>Электроэнергия!D30</f>
        <v>32.799999999999997</v>
      </c>
      <c r="K30" s="10">
        <f>Тепло!D30</f>
        <v>19.899999999999999</v>
      </c>
      <c r="L30" s="11">
        <f t="shared" si="0"/>
        <v>52.699999999999996</v>
      </c>
    </row>
    <row r="31" spans="1:12" s="16" customFormat="1">
      <c r="A31" s="31" t="s">
        <v>55</v>
      </c>
      <c r="B31" s="9" t="s">
        <v>63</v>
      </c>
      <c r="C31" s="10">
        <v>0</v>
      </c>
      <c r="D31" s="10">
        <v>0</v>
      </c>
      <c r="E31" s="10">
        <f>Нефтепродукты!F31</f>
        <v>0</v>
      </c>
      <c r="F31" s="10">
        <f>Газ!D31</f>
        <v>3.9</v>
      </c>
      <c r="G31" s="10">
        <f>ПТТ!D31</f>
        <v>43.1</v>
      </c>
      <c r="H31" s="10">
        <v>0</v>
      </c>
      <c r="I31" s="10">
        <v>0</v>
      </c>
      <c r="J31" s="10">
        <f>Электроэнергия!D31</f>
        <v>525.1</v>
      </c>
      <c r="K31" s="10">
        <f>Тепло!D31</f>
        <v>1385.4</v>
      </c>
      <c r="L31" s="11">
        <f t="shared" si="0"/>
        <v>1957.5</v>
      </c>
    </row>
    <row r="32" spans="1:12" s="16" customFormat="1">
      <c r="A32" s="31" t="s">
        <v>1</v>
      </c>
      <c r="B32" s="9" t="s">
        <v>48</v>
      </c>
      <c r="C32" s="10">
        <v>0</v>
      </c>
      <c r="D32" s="10">
        <v>0</v>
      </c>
      <c r="E32" s="10">
        <f>Нефтепродукты!F32</f>
        <v>1778.6</v>
      </c>
      <c r="F32" s="10">
        <f>Газ!D32</f>
        <v>11003.2</v>
      </c>
      <c r="G32" s="10">
        <f>ПТТ!D32</f>
        <v>77.099999999999994</v>
      </c>
      <c r="H32" s="10">
        <v>0</v>
      </c>
      <c r="I32" s="10">
        <v>0</v>
      </c>
      <c r="J32" s="10">
        <f>Электроэнергия!D32</f>
        <v>4419.3999999999996</v>
      </c>
      <c r="K32" s="10">
        <f>Тепло!D32</f>
        <v>11890.3</v>
      </c>
      <c r="L32" s="11">
        <f t="shared" si="0"/>
        <v>29168.600000000002</v>
      </c>
    </row>
    <row r="33" spans="1:12" s="34" customFormat="1" ht="25.5">
      <c r="A33" s="62" t="s">
        <v>68</v>
      </c>
      <c r="B33" s="64" t="s">
        <v>64</v>
      </c>
      <c r="C33" s="33">
        <v>0</v>
      </c>
      <c r="D33" s="33">
        <v>0</v>
      </c>
      <c r="E33" s="33">
        <f>Нефтепродукты!F33</f>
        <v>4.2</v>
      </c>
      <c r="F33" s="33">
        <f>Газ!D33</f>
        <v>0</v>
      </c>
      <c r="G33" s="33">
        <f>ПТТ!D33</f>
        <v>1.5</v>
      </c>
      <c r="H33" s="33">
        <v>0</v>
      </c>
      <c r="I33" s="33">
        <v>0</v>
      </c>
      <c r="J33" s="33">
        <f>Электроэнергия!D33</f>
        <v>0</v>
      </c>
      <c r="K33" s="33">
        <f>Тепло!D33</f>
        <v>0</v>
      </c>
      <c r="L33" s="33">
        <f t="shared" si="0"/>
        <v>5.7</v>
      </c>
    </row>
    <row r="34" spans="1:12">
      <c r="J34" s="10"/>
    </row>
    <row r="35" spans="1:12">
      <c r="A35" s="8" t="s">
        <v>119</v>
      </c>
      <c r="F35" s="35"/>
      <c r="J35" s="10">
        <f>J20-J19-J18</f>
        <v>16233.4</v>
      </c>
      <c r="K35" s="10">
        <f>K20-K19-K18</f>
        <v>15562.899999999998</v>
      </c>
    </row>
    <row r="36" spans="1:12">
      <c r="K36" s="88"/>
    </row>
    <row r="37" spans="1:12">
      <c r="A37" s="12"/>
    </row>
    <row r="38" spans="1:12">
      <c r="A38" s="12"/>
    </row>
    <row r="39" spans="1:12">
      <c r="A39" s="12"/>
    </row>
    <row r="40" spans="1:12">
      <c r="A40" s="12"/>
    </row>
    <row r="41" spans="1:12" s="9" customFormat="1">
      <c r="A41" s="12"/>
      <c r="C41" s="12"/>
      <c r="D41" s="12"/>
      <c r="E41" s="12"/>
      <c r="F41" s="12"/>
      <c r="G41" s="12"/>
      <c r="H41" s="12"/>
      <c r="I41" s="12"/>
      <c r="J41" s="12"/>
      <c r="K41" s="12"/>
      <c r="L41" s="16"/>
    </row>
    <row r="42" spans="1:12" s="9" customFormat="1">
      <c r="A42" s="12"/>
      <c r="C42" s="12"/>
      <c r="D42" s="12"/>
      <c r="E42" s="12"/>
      <c r="F42" s="12"/>
      <c r="G42" s="12"/>
      <c r="H42" s="12"/>
      <c r="I42" s="12"/>
      <c r="J42" s="12"/>
      <c r="K42" s="12"/>
      <c r="L42" s="16"/>
    </row>
    <row r="43" spans="1:12" s="9" customFormat="1">
      <c r="A43" s="12"/>
      <c r="C43" s="12"/>
      <c r="D43" s="12"/>
      <c r="E43" s="12"/>
      <c r="F43" s="12"/>
      <c r="G43" s="12"/>
      <c r="H43" s="12"/>
      <c r="I43" s="12"/>
      <c r="J43" s="12"/>
      <c r="K43" s="12"/>
      <c r="L43" s="16"/>
    </row>
    <row r="44" spans="1:12" s="9" customFormat="1">
      <c r="A44" s="12"/>
      <c r="C44" s="12"/>
      <c r="D44" s="12"/>
      <c r="E44" s="12"/>
      <c r="F44" s="12"/>
      <c r="G44" s="12"/>
      <c r="H44" s="12"/>
      <c r="I44" s="12"/>
      <c r="J44" s="12"/>
      <c r="K44" s="12"/>
      <c r="L44" s="16"/>
    </row>
    <row r="45" spans="1:12" s="9" customFormat="1">
      <c r="A45" s="12"/>
      <c r="C45" s="12"/>
      <c r="D45" s="12"/>
      <c r="E45" s="12"/>
      <c r="F45" s="12"/>
      <c r="G45" s="12"/>
      <c r="H45" s="12"/>
      <c r="I45" s="12"/>
      <c r="J45" s="12"/>
      <c r="K45" s="12"/>
      <c r="L45" s="16"/>
    </row>
    <row r="46" spans="1:12" s="9" customFormat="1">
      <c r="A46" s="12"/>
      <c r="C46" s="12"/>
      <c r="D46" s="12"/>
      <c r="E46" s="12"/>
      <c r="F46" s="12"/>
      <c r="G46" s="12"/>
      <c r="H46" s="12"/>
      <c r="I46" s="12"/>
      <c r="J46" s="12"/>
      <c r="K46" s="12"/>
      <c r="L46" s="16"/>
    </row>
    <row r="47" spans="1:12" s="9" customFormat="1">
      <c r="A47" s="12"/>
      <c r="C47" s="12"/>
      <c r="D47" s="12"/>
      <c r="E47" s="12"/>
      <c r="F47" s="12"/>
      <c r="G47" s="12"/>
      <c r="H47" s="12"/>
      <c r="I47" s="12"/>
      <c r="J47" s="12"/>
      <c r="K47" s="12"/>
      <c r="L47" s="16"/>
    </row>
    <row r="48" spans="1:12" s="9" customFormat="1">
      <c r="A48" s="12"/>
      <c r="C48" s="12"/>
      <c r="D48" s="12"/>
      <c r="E48" s="12"/>
      <c r="F48" s="12"/>
      <c r="G48" s="12"/>
      <c r="H48" s="12"/>
      <c r="I48" s="12"/>
      <c r="J48" s="12"/>
      <c r="K48" s="12"/>
      <c r="L48" s="16"/>
    </row>
    <row r="49" spans="1:12" s="9" customFormat="1">
      <c r="A49" s="12"/>
      <c r="C49" s="12"/>
      <c r="D49" s="12"/>
      <c r="E49" s="12"/>
      <c r="F49" s="12"/>
      <c r="G49" s="12"/>
      <c r="H49" s="12"/>
      <c r="I49" s="12"/>
      <c r="J49" s="12"/>
      <c r="K49" s="12"/>
      <c r="L49" s="16"/>
    </row>
    <row r="50" spans="1:12" s="9" customFormat="1">
      <c r="A50" s="12"/>
      <c r="C50" s="12"/>
      <c r="D50" s="12"/>
      <c r="E50" s="12"/>
      <c r="F50" s="12"/>
      <c r="G50" s="12"/>
      <c r="H50" s="12"/>
      <c r="I50" s="12"/>
      <c r="J50" s="12"/>
      <c r="K50" s="12"/>
      <c r="L50" s="16"/>
    </row>
    <row r="51" spans="1:12" s="9" customFormat="1">
      <c r="A51" s="12"/>
      <c r="C51" s="12"/>
      <c r="D51" s="12"/>
      <c r="E51" s="12"/>
      <c r="F51" s="12"/>
      <c r="G51" s="12"/>
      <c r="H51" s="12"/>
      <c r="I51" s="12"/>
      <c r="J51" s="12"/>
      <c r="K51" s="12"/>
      <c r="L51" s="16"/>
    </row>
    <row r="52" spans="1:12" s="9" customFormat="1">
      <c r="A52" s="12"/>
      <c r="C52" s="12"/>
      <c r="D52" s="12"/>
      <c r="E52" s="12"/>
      <c r="F52" s="12"/>
      <c r="G52" s="12"/>
      <c r="H52" s="12"/>
      <c r="I52" s="12"/>
      <c r="J52" s="12"/>
      <c r="K52" s="12"/>
      <c r="L52" s="16"/>
    </row>
  </sheetData>
  <pageMargins left="0.98425196850393704" right="0.23622047244094491" top="0.74803149606299213" bottom="0.74803149606299213" header="0.31496062992125984" footer="0.31496062992125984"/>
  <pageSetup paperSize="8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D96"/>
  <sheetViews>
    <sheetView zoomScaleNormal="100" workbookViewId="0">
      <selection activeCell="N111" sqref="A1:N111"/>
    </sheetView>
  </sheetViews>
  <sheetFormatPr defaultRowHeight="12.75"/>
  <cols>
    <col min="1" max="1" width="2.85546875" style="39" customWidth="1"/>
    <col min="2" max="2" width="57.5703125" style="39" customWidth="1"/>
    <col min="3" max="3" width="13.85546875" style="40" customWidth="1"/>
    <col min="4" max="4" width="9.140625" style="41"/>
    <col min="5" max="5" width="3.7109375" style="39" customWidth="1"/>
    <col min="6" max="16384" width="9.140625" style="39"/>
  </cols>
  <sheetData>
    <row r="2" spans="2:4">
      <c r="B2" s="36" t="s">
        <v>121</v>
      </c>
      <c r="C2" s="37" t="s">
        <v>74</v>
      </c>
      <c r="D2" s="38" t="s">
        <v>71</v>
      </c>
    </row>
    <row r="3" spans="2:4">
      <c r="B3" s="39" t="s">
        <v>12</v>
      </c>
      <c r="C3" s="40">
        <f>'ТЭБ 2024'!K7/1000</f>
        <v>5.8500000000000003E-2</v>
      </c>
      <c r="D3" s="41">
        <f>C3/$C$8</f>
        <v>9.460141271442989E-4</v>
      </c>
    </row>
    <row r="4" spans="2:4" ht="25.5">
      <c r="B4" s="42" t="s">
        <v>88</v>
      </c>
      <c r="C4" s="40">
        <f>'ТЭБ 2024'!G7/1000</f>
        <v>0.15419999999999998</v>
      </c>
      <c r="D4" s="41">
        <f t="shared" ref="D4:D8" si="0">C4/$C$8</f>
        <v>2.4935962120624078E-3</v>
      </c>
    </row>
    <row r="5" spans="2:4">
      <c r="B5" s="39" t="s">
        <v>72</v>
      </c>
      <c r="C5" s="40">
        <f>'ТЭБ 2024'!E7/1000</f>
        <v>6.0208000000000004</v>
      </c>
      <c r="D5" s="41">
        <f t="shared" si="0"/>
        <v>9.7363450542058028E-2</v>
      </c>
    </row>
    <row r="6" spans="2:4">
      <c r="B6" s="39" t="s">
        <v>73</v>
      </c>
      <c r="C6" s="40">
        <f>'ТЭБ 2024'!J7/1000</f>
        <v>16.3797</v>
      </c>
      <c r="D6" s="41">
        <f t="shared" si="0"/>
        <v>0.26487910424590549</v>
      </c>
    </row>
    <row r="7" spans="2:4">
      <c r="B7" s="39" t="s">
        <v>8</v>
      </c>
      <c r="C7" s="40">
        <f>'ТЭБ 2024'!F7/1000</f>
        <v>39.225199999999994</v>
      </c>
      <c r="D7" s="41">
        <f t="shared" si="0"/>
        <v>0.63431783487282978</v>
      </c>
    </row>
    <row r="8" spans="2:4">
      <c r="B8" s="43" t="s">
        <v>13</v>
      </c>
      <c r="C8" s="44">
        <f>'ТЭБ 2024'!L7/1000</f>
        <v>61.838399999999993</v>
      </c>
      <c r="D8" s="45">
        <f t="shared" si="0"/>
        <v>1</v>
      </c>
    </row>
    <row r="21" spans="2:4">
      <c r="B21" s="36" t="s">
        <v>122</v>
      </c>
      <c r="C21" s="37" t="s">
        <v>70</v>
      </c>
      <c r="D21" s="38" t="s">
        <v>71</v>
      </c>
    </row>
    <row r="22" spans="2:4">
      <c r="B22" s="39" t="s">
        <v>72</v>
      </c>
      <c r="C22" s="40">
        <f>'ТЭБ 2024'!E20</f>
        <v>5881.7</v>
      </c>
      <c r="D22" s="41">
        <f>C22/$C$27</f>
        <v>0.10344724484232373</v>
      </c>
    </row>
    <row r="23" spans="2:4">
      <c r="B23" s="39" t="s">
        <v>8</v>
      </c>
      <c r="C23" s="40">
        <f>'ТЭБ 2024'!F20</f>
        <v>22427.199999999997</v>
      </c>
      <c r="D23" s="41">
        <f t="shared" ref="D23:D27" si="1">C23/$C$27</f>
        <v>0.39444923228450324</v>
      </c>
    </row>
    <row r="24" spans="2:4" ht="25.5">
      <c r="B24" s="42" t="s">
        <v>88</v>
      </c>
      <c r="C24" s="40">
        <f>'ТЭБ 2024'!G20</f>
        <v>154.19999999999999</v>
      </c>
      <c r="D24" s="41">
        <f t="shared" si="1"/>
        <v>2.712067115746522E-3</v>
      </c>
    </row>
    <row r="25" spans="2:4">
      <c r="B25" s="39" t="s">
        <v>73</v>
      </c>
      <c r="C25" s="40">
        <f>'ТЭБ 2024'!J20</f>
        <v>14744.8</v>
      </c>
      <c r="D25" s="41">
        <f t="shared" si="1"/>
        <v>0.25933130485252476</v>
      </c>
    </row>
    <row r="26" spans="2:4">
      <c r="B26" s="39" t="s">
        <v>12</v>
      </c>
      <c r="C26" s="40">
        <f>'ТЭБ 2024'!K20</f>
        <v>13649.099999999999</v>
      </c>
      <c r="D26" s="41">
        <f t="shared" si="1"/>
        <v>0.24006015090490176</v>
      </c>
    </row>
    <row r="27" spans="2:4">
      <c r="B27" s="43" t="s">
        <v>13</v>
      </c>
      <c r="C27" s="44">
        <f>SUM(C22:C26)</f>
        <v>56856.999999999993</v>
      </c>
      <c r="D27" s="45">
        <f t="shared" si="1"/>
        <v>1</v>
      </c>
    </row>
    <row r="28" spans="2:4">
      <c r="D28" s="46"/>
    </row>
    <row r="29" spans="2:4">
      <c r="D29" s="46"/>
    </row>
    <row r="30" spans="2:4">
      <c r="D30" s="46"/>
    </row>
    <row r="31" spans="2:4">
      <c r="D31" s="46"/>
    </row>
    <row r="32" spans="2:4">
      <c r="D32" s="46"/>
    </row>
    <row r="42" spans="2:4">
      <c r="B42" s="36" t="s">
        <v>123</v>
      </c>
      <c r="C42" s="37" t="s">
        <v>70</v>
      </c>
      <c r="D42" s="38" t="s">
        <v>71</v>
      </c>
    </row>
    <row r="43" spans="2:4">
      <c r="B43" s="39" t="s">
        <v>98</v>
      </c>
      <c r="C43" s="40">
        <f>'ТЭБ 2024'!L23</f>
        <v>15553.6</v>
      </c>
      <c r="D43" s="41">
        <f>C43/C$50</f>
        <v>0.27355646622227697</v>
      </c>
    </row>
    <row r="44" spans="2:4">
      <c r="B44" s="39" t="s">
        <v>99</v>
      </c>
      <c r="C44" s="40">
        <f>'ТЭБ 2024'!L24</f>
        <v>6141.7</v>
      </c>
      <c r="D44" s="41">
        <f t="shared" ref="D44:D50" si="2">C44/C$50</f>
        <v>0.10802012065356947</v>
      </c>
    </row>
    <row r="45" spans="2:4">
      <c r="B45" s="39" t="s">
        <v>3</v>
      </c>
      <c r="C45" s="40">
        <f>'ТЭБ 2024'!L25</f>
        <v>1108.1999999999998</v>
      </c>
      <c r="D45" s="41">
        <f t="shared" si="2"/>
        <v>1.9491003746240566E-2</v>
      </c>
    </row>
    <row r="46" spans="2:4">
      <c r="B46" s="39" t="s">
        <v>46</v>
      </c>
      <c r="C46" s="40">
        <f>'ТЭБ 2024'!L26</f>
        <v>2921.7</v>
      </c>
      <c r="D46" s="41">
        <f t="shared" si="2"/>
        <v>5.1386812529679721E-2</v>
      </c>
    </row>
    <row r="47" spans="2:4">
      <c r="B47" s="39" t="s">
        <v>55</v>
      </c>
      <c r="C47" s="40">
        <f>'ТЭБ 2024'!L31</f>
        <v>1957.5</v>
      </c>
      <c r="D47" s="41">
        <f t="shared" si="2"/>
        <v>3.4428478463513726E-2</v>
      </c>
    </row>
    <row r="48" spans="2:4">
      <c r="B48" s="39" t="s">
        <v>1</v>
      </c>
      <c r="C48" s="40">
        <f>'ТЭБ 2024'!L32</f>
        <v>29168.600000000002</v>
      </c>
      <c r="D48" s="41">
        <f t="shared" si="2"/>
        <v>0.51301686687655002</v>
      </c>
    </row>
    <row r="49" spans="2:4">
      <c r="B49" s="39" t="s">
        <v>68</v>
      </c>
      <c r="C49" s="40">
        <f>'ТЭБ 2024'!L33</f>
        <v>5.7</v>
      </c>
      <c r="D49" s="46">
        <f t="shared" si="2"/>
        <v>1.0025150816961853E-4</v>
      </c>
    </row>
    <row r="50" spans="2:4">
      <c r="B50" s="43" t="s">
        <v>13</v>
      </c>
      <c r="C50" s="44">
        <f>SUM(C43:C49)</f>
        <v>56857</v>
      </c>
      <c r="D50" s="45">
        <f t="shared" si="2"/>
        <v>1</v>
      </c>
    </row>
    <row r="65" spans="2:4">
      <c r="B65" s="36" t="s">
        <v>124</v>
      </c>
      <c r="C65" s="37" t="s">
        <v>70</v>
      </c>
      <c r="D65" s="38" t="s">
        <v>71</v>
      </c>
    </row>
    <row r="66" spans="2:4">
      <c r="B66" s="39" t="s">
        <v>87</v>
      </c>
      <c r="C66" s="40">
        <f>-'ТЭБ 2024'!J10</f>
        <v>146.30000000000001</v>
      </c>
      <c r="D66" s="41">
        <f>C66/C$73</f>
        <v>8.9317875174759007E-3</v>
      </c>
    </row>
    <row r="67" spans="2:4">
      <c r="B67" s="39" t="s">
        <v>86</v>
      </c>
      <c r="C67" s="40">
        <f>-'ТЭБ 2024'!J19</f>
        <v>1488.6</v>
      </c>
      <c r="D67" s="41">
        <f t="shared" ref="D67:D73" si="3">C67/C$73</f>
        <v>9.0880785362369279E-2</v>
      </c>
    </row>
    <row r="68" spans="2:4">
      <c r="B68" s="39" t="s">
        <v>50</v>
      </c>
      <c r="C68" s="40">
        <f>'ТЭБ 2024'!J22</f>
        <v>9704.9</v>
      </c>
      <c r="D68" s="41">
        <f t="shared" si="3"/>
        <v>0.5924955890523026</v>
      </c>
    </row>
    <row r="69" spans="2:4">
      <c r="B69" s="39" t="s">
        <v>3</v>
      </c>
      <c r="C69" s="40">
        <f>'ТЭБ 2024'!J25</f>
        <v>62.6</v>
      </c>
      <c r="D69" s="41">
        <f t="shared" si="3"/>
        <v>3.8218038181407478E-3</v>
      </c>
    </row>
    <row r="70" spans="2:4">
      <c r="B70" s="39" t="s">
        <v>46</v>
      </c>
      <c r="C70" s="40">
        <f>'ТЭБ 2024'!J26</f>
        <v>32.799999999999997</v>
      </c>
      <c r="D70" s="41">
        <f t="shared" si="3"/>
        <v>2.002478677875663E-3</v>
      </c>
    </row>
    <row r="71" spans="2:4">
      <c r="B71" s="39" t="s">
        <v>55</v>
      </c>
      <c r="C71" s="40">
        <f>'ТЭБ 2024'!J31</f>
        <v>525.1</v>
      </c>
      <c r="D71" s="41">
        <f t="shared" si="3"/>
        <v>3.2057974199771674E-2</v>
      </c>
    </row>
    <row r="72" spans="2:4">
      <c r="B72" s="39" t="s">
        <v>1</v>
      </c>
      <c r="C72" s="40">
        <f>'ТЭБ 2024'!J32</f>
        <v>4419.3999999999996</v>
      </c>
      <c r="D72" s="41">
        <f t="shared" si="3"/>
        <v>0.26980958137206418</v>
      </c>
    </row>
    <row r="73" spans="2:4">
      <c r="B73" s="43" t="s">
        <v>13</v>
      </c>
      <c r="C73" s="44">
        <f>SUM(C66:C72)</f>
        <v>16379.699999999999</v>
      </c>
      <c r="D73" s="45">
        <f t="shared" si="3"/>
        <v>1</v>
      </c>
    </row>
    <row r="88" spans="2:4">
      <c r="B88" s="36" t="s">
        <v>125</v>
      </c>
      <c r="C88" s="37" t="s">
        <v>70</v>
      </c>
      <c r="D88" s="38" t="s">
        <v>71</v>
      </c>
    </row>
    <row r="89" spans="2:4">
      <c r="B89" s="39" t="s">
        <v>40</v>
      </c>
      <c r="C89" s="40">
        <f>-'ТЭБ 2024'!K18</f>
        <v>685.4</v>
      </c>
      <c r="D89" s="41">
        <f>C89/C$96</f>
        <v>4.4040635100142007E-2</v>
      </c>
    </row>
    <row r="90" spans="2:4">
      <c r="B90" s="39" t="s">
        <v>86</v>
      </c>
      <c r="C90" s="40">
        <f>-'ТЭБ 2024'!K19</f>
        <v>1228.4000000000001</v>
      </c>
      <c r="D90" s="41">
        <f t="shared" ref="D90:D96" si="4">C90/C$96</f>
        <v>7.8931304576910485E-2</v>
      </c>
    </row>
    <row r="91" spans="2:4">
      <c r="B91" s="39" t="s">
        <v>50</v>
      </c>
      <c r="C91" s="40">
        <f>'ТЭБ 2024'!K22</f>
        <v>294.10000000000002</v>
      </c>
      <c r="D91" s="41">
        <f t="shared" si="4"/>
        <v>1.8897506248835374E-2</v>
      </c>
    </row>
    <row r="92" spans="2:4">
      <c r="B92" s="39" t="s">
        <v>3</v>
      </c>
      <c r="C92" s="40">
        <f>'ТЭБ 2024'!K25</f>
        <v>27.1</v>
      </c>
      <c r="D92" s="41">
        <f t="shared" si="4"/>
        <v>1.7413207050099918E-3</v>
      </c>
    </row>
    <row r="93" spans="2:4">
      <c r="B93" s="39" t="s">
        <v>46</v>
      </c>
      <c r="C93" s="40">
        <f>'ТЭБ 2024'!K26</f>
        <v>52.199999999999996</v>
      </c>
      <c r="D93" s="41">
        <f t="shared" si="4"/>
        <v>3.3541306568827143E-3</v>
      </c>
    </row>
    <row r="94" spans="2:4">
      <c r="B94" s="39" t="s">
        <v>55</v>
      </c>
      <c r="C94" s="40">
        <f>'ТЭБ 2024'!K31</f>
        <v>1385.4</v>
      </c>
      <c r="D94" s="41">
        <f t="shared" si="4"/>
        <v>8.9019398698186078E-2</v>
      </c>
    </row>
    <row r="95" spans="2:4">
      <c r="B95" s="39" t="s">
        <v>1</v>
      </c>
      <c r="C95" s="40">
        <f>'ТЭБ 2024'!K32</f>
        <v>11890.3</v>
      </c>
      <c r="D95" s="41">
        <f t="shared" si="4"/>
        <v>0.76401570401403329</v>
      </c>
    </row>
    <row r="96" spans="2:4">
      <c r="B96" s="43" t="s">
        <v>13</v>
      </c>
      <c r="C96" s="44">
        <f>SUM(C89:C95)</f>
        <v>15562.9</v>
      </c>
      <c r="D96" s="45">
        <f t="shared" si="4"/>
        <v>1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56"/>
  <sheetViews>
    <sheetView zoomScaleNormal="100" workbookViewId="0">
      <pane ySplit="1" topLeftCell="A2" activePane="bottomLeft" state="frozen"/>
      <selection pane="bottomLeft" activeCell="G37" sqref="A1:G37"/>
    </sheetView>
  </sheetViews>
  <sheetFormatPr defaultRowHeight="12.75"/>
  <cols>
    <col min="1" max="1" width="54.7109375" style="8" customWidth="1"/>
    <col min="2" max="2" width="8.7109375" style="9" customWidth="1"/>
    <col min="3" max="6" width="15.7109375" style="12" customWidth="1"/>
    <col min="7" max="7" width="50.7109375" style="12" customWidth="1"/>
    <col min="8" max="16384" width="9.140625" style="12"/>
  </cols>
  <sheetData>
    <row r="1" spans="1:7" s="4" customFormat="1" ht="50.1" customHeight="1">
      <c r="A1" s="1" t="s">
        <v>126</v>
      </c>
      <c r="B1" s="2" t="s">
        <v>4</v>
      </c>
      <c r="C1" s="3" t="s">
        <v>95</v>
      </c>
      <c r="D1" s="3" t="s">
        <v>94</v>
      </c>
      <c r="E1" s="3" t="s">
        <v>96</v>
      </c>
      <c r="F1" s="3" t="s">
        <v>89</v>
      </c>
      <c r="G1" s="47" t="s">
        <v>65</v>
      </c>
    </row>
    <row r="2" spans="1:7" s="7" customFormat="1">
      <c r="A2" s="5"/>
      <c r="B2" s="6"/>
      <c r="C2" s="7" t="s">
        <v>14</v>
      </c>
      <c r="D2" s="7" t="s">
        <v>15</v>
      </c>
      <c r="E2" s="7" t="s">
        <v>16</v>
      </c>
      <c r="F2" s="7" t="s">
        <v>17</v>
      </c>
      <c r="G2" s="7" t="s">
        <v>18</v>
      </c>
    </row>
    <row r="3" spans="1:7">
      <c r="A3" s="8" t="s">
        <v>24</v>
      </c>
      <c r="B3" s="9" t="s">
        <v>14</v>
      </c>
      <c r="C3" s="10">
        <v>0</v>
      </c>
      <c r="D3" s="10">
        <v>0</v>
      </c>
      <c r="E3" s="10">
        <v>0</v>
      </c>
      <c r="F3" s="10">
        <f>ROUND(C3*$C$35+D3*$D$35+E3*$E$35,1)</f>
        <v>0</v>
      </c>
    </row>
    <row r="4" spans="1:7">
      <c r="A4" s="8" t="s">
        <v>25</v>
      </c>
      <c r="B4" s="9" t="s">
        <v>15</v>
      </c>
      <c r="C4" s="10">
        <v>822</v>
      </c>
      <c r="D4" s="10">
        <v>3012.9</v>
      </c>
      <c r="E4" s="10">
        <v>255.4</v>
      </c>
      <c r="F4" s="10">
        <f>ROUND(C4*$C$35+D4*$D$35+E4*$E$35,1)</f>
        <v>5994.5</v>
      </c>
    </row>
    <row r="5" spans="1:7">
      <c r="A5" s="8" t="s">
        <v>26</v>
      </c>
      <c r="B5" s="9" t="s">
        <v>16</v>
      </c>
      <c r="C5" s="10">
        <v>0</v>
      </c>
      <c r="D5" s="10">
        <v>0</v>
      </c>
      <c r="E5" s="10">
        <v>0</v>
      </c>
      <c r="F5" s="10">
        <f>ROUND(C5*$C$35+D5*$D$35+E5*$E$35,1)</f>
        <v>0</v>
      </c>
    </row>
    <row r="6" spans="1:7">
      <c r="A6" s="8" t="s">
        <v>2</v>
      </c>
      <c r="B6" s="9" t="s">
        <v>17</v>
      </c>
      <c r="C6" s="10">
        <v>-4.8</v>
      </c>
      <c r="D6" s="10">
        <v>16.600000000000001</v>
      </c>
      <c r="E6" s="10">
        <v>6</v>
      </c>
      <c r="F6" s="10">
        <f>ROUND(C6*$C$35+D6*$D$35+E6*$E$35,1)</f>
        <v>26.3</v>
      </c>
    </row>
    <row r="7" spans="1:7" s="16" customFormat="1">
      <c r="A7" s="13" t="s">
        <v>27</v>
      </c>
      <c r="B7" s="14" t="s">
        <v>18</v>
      </c>
      <c r="C7" s="15">
        <f t="shared" ref="C7:D7" si="0">C3+C4+C5+C6</f>
        <v>817.2</v>
      </c>
      <c r="D7" s="15">
        <f t="shared" si="0"/>
        <v>3029.5</v>
      </c>
      <c r="E7" s="15">
        <f t="shared" ref="E7" si="1">E3+E4+E5+E6</f>
        <v>261.39999999999998</v>
      </c>
      <c r="F7" s="15">
        <f>ROUND(C7*$C$35+D7*$D$35+E7*$E$35,1)</f>
        <v>6020.8</v>
      </c>
      <c r="G7" s="12" t="s">
        <v>83</v>
      </c>
    </row>
    <row r="8" spans="1:7">
      <c r="A8" s="8" t="s">
        <v>0</v>
      </c>
      <c r="B8" s="9" t="s">
        <v>19</v>
      </c>
      <c r="C8" s="17">
        <f>ROUND(C7+C9+C10+C14+C18+C19-C20,1)</f>
        <v>0</v>
      </c>
      <c r="D8" s="17">
        <f t="shared" ref="D8:F8" si="2">ROUND(D7+D9+D10+D14+D18+D19-D20,1)</f>
        <v>0</v>
      </c>
      <c r="E8" s="17">
        <f t="shared" si="2"/>
        <v>0</v>
      </c>
      <c r="F8" s="17">
        <f t="shared" si="2"/>
        <v>0</v>
      </c>
      <c r="G8" s="12" t="s">
        <v>82</v>
      </c>
    </row>
    <row r="9" spans="1:7">
      <c r="A9" s="19" t="s">
        <v>28</v>
      </c>
      <c r="B9" s="20" t="s">
        <v>20</v>
      </c>
      <c r="C9" s="21">
        <v>0</v>
      </c>
      <c r="D9" s="21">
        <v>0</v>
      </c>
      <c r="E9" s="21">
        <v>0</v>
      </c>
      <c r="F9" s="21">
        <f t="shared" ref="F9:F19" si="3">ROUND(C9*$C$35+D9*$D$35+E9*$E$35,1)</f>
        <v>0</v>
      </c>
    </row>
    <row r="10" spans="1:7">
      <c r="A10" s="23" t="s">
        <v>56</v>
      </c>
      <c r="B10" s="24" t="s">
        <v>21</v>
      </c>
      <c r="C10" s="25">
        <f t="shared" ref="C10:D10" si="4">SUM(C11:C13)</f>
        <v>0</v>
      </c>
      <c r="D10" s="25">
        <f t="shared" si="4"/>
        <v>-95.9</v>
      </c>
      <c r="E10" s="25">
        <f t="shared" ref="E10" si="5">SUM(E11:E13)</f>
        <v>0</v>
      </c>
      <c r="F10" s="25">
        <f t="shared" si="3"/>
        <v>-139.1</v>
      </c>
    </row>
    <row r="11" spans="1:7">
      <c r="A11" s="27" t="s">
        <v>29</v>
      </c>
      <c r="B11" s="9" t="s">
        <v>30</v>
      </c>
      <c r="C11" s="17">
        <v>0</v>
      </c>
      <c r="D11" s="17">
        <v>0</v>
      </c>
      <c r="E11" s="17">
        <v>0</v>
      </c>
      <c r="F11" s="17">
        <f t="shared" si="3"/>
        <v>0</v>
      </c>
    </row>
    <row r="12" spans="1:7">
      <c r="A12" s="27" t="s">
        <v>31</v>
      </c>
      <c r="B12" s="9" t="s">
        <v>32</v>
      </c>
      <c r="C12" s="17">
        <v>0</v>
      </c>
      <c r="D12" s="17">
        <v>-95.9</v>
      </c>
      <c r="E12" s="17">
        <v>0</v>
      </c>
      <c r="F12" s="17">
        <f t="shared" si="3"/>
        <v>-139.1</v>
      </c>
    </row>
    <row r="13" spans="1:7">
      <c r="A13" s="27" t="s">
        <v>33</v>
      </c>
      <c r="B13" s="9" t="s">
        <v>34</v>
      </c>
      <c r="C13" s="17">
        <v>0</v>
      </c>
      <c r="D13" s="17">
        <v>0</v>
      </c>
      <c r="E13" s="17">
        <v>0</v>
      </c>
      <c r="F13" s="17">
        <f t="shared" si="3"/>
        <v>0</v>
      </c>
    </row>
    <row r="14" spans="1:7">
      <c r="A14" s="23" t="s">
        <v>66</v>
      </c>
      <c r="B14" s="24" t="s">
        <v>22</v>
      </c>
      <c r="C14" s="25">
        <f t="shared" ref="C14:D14" si="6">SUM(C15:C17)</f>
        <v>0</v>
      </c>
      <c r="D14" s="25">
        <f t="shared" si="6"/>
        <v>0</v>
      </c>
      <c r="E14" s="25">
        <f t="shared" ref="E14" si="7">SUM(E15:E17)</f>
        <v>0</v>
      </c>
      <c r="F14" s="25">
        <f t="shared" si="3"/>
        <v>0</v>
      </c>
      <c r="G14" s="48"/>
    </row>
    <row r="15" spans="1:7">
      <c r="A15" s="27" t="s">
        <v>67</v>
      </c>
      <c r="B15" s="9" t="s">
        <v>35</v>
      </c>
      <c r="C15" s="17">
        <v>0</v>
      </c>
      <c r="D15" s="17">
        <v>0</v>
      </c>
      <c r="E15" s="17">
        <v>0</v>
      </c>
      <c r="F15" s="17">
        <f t="shared" si="3"/>
        <v>0</v>
      </c>
    </row>
    <row r="16" spans="1:7">
      <c r="A16" s="27" t="s">
        <v>36</v>
      </c>
      <c r="B16" s="9" t="s">
        <v>37</v>
      </c>
      <c r="C16" s="17">
        <v>0</v>
      </c>
      <c r="D16" s="17">
        <v>0</v>
      </c>
      <c r="E16" s="17">
        <v>0</v>
      </c>
      <c r="F16" s="17">
        <f t="shared" si="3"/>
        <v>0</v>
      </c>
    </row>
    <row r="17" spans="1:7">
      <c r="A17" s="27" t="s">
        <v>38</v>
      </c>
      <c r="B17" s="9" t="s">
        <v>39</v>
      </c>
      <c r="C17" s="17">
        <v>0</v>
      </c>
      <c r="D17" s="17">
        <v>0</v>
      </c>
      <c r="E17" s="17">
        <v>0</v>
      </c>
      <c r="F17" s="17">
        <f t="shared" si="3"/>
        <v>0</v>
      </c>
    </row>
    <row r="18" spans="1:7" s="16" customFormat="1">
      <c r="A18" s="13" t="s">
        <v>40</v>
      </c>
      <c r="B18" s="14" t="s">
        <v>23</v>
      </c>
      <c r="C18" s="15">
        <v>0</v>
      </c>
      <c r="D18" s="15">
        <v>0</v>
      </c>
      <c r="E18" s="15">
        <v>0</v>
      </c>
      <c r="F18" s="15">
        <f t="shared" si="3"/>
        <v>0</v>
      </c>
      <c r="G18" s="12"/>
    </row>
    <row r="19" spans="1:7" s="16" customFormat="1">
      <c r="A19" s="28" t="s">
        <v>41</v>
      </c>
      <c r="B19" s="29" t="s">
        <v>42</v>
      </c>
      <c r="C19" s="30">
        <v>0</v>
      </c>
      <c r="D19" s="30">
        <v>0</v>
      </c>
      <c r="E19" s="30">
        <v>0</v>
      </c>
      <c r="F19" s="30">
        <f t="shared" si="3"/>
        <v>0</v>
      </c>
      <c r="G19" s="12"/>
    </row>
    <row r="20" spans="1:7" s="16" customFormat="1">
      <c r="A20" s="13" t="s">
        <v>43</v>
      </c>
      <c r="B20" s="14" t="s">
        <v>44</v>
      </c>
      <c r="C20" s="15">
        <f>C21+C22+C25+C26+C31+C32+C33</f>
        <v>817.2</v>
      </c>
      <c r="D20" s="15">
        <f t="shared" ref="D20:F20" si="8">D21+D22+D25+D26+D31+D32+D33</f>
        <v>2933.6</v>
      </c>
      <c r="E20" s="15">
        <f t="shared" si="8"/>
        <v>261.40000000000003</v>
      </c>
      <c r="F20" s="15">
        <f t="shared" si="8"/>
        <v>5881.7</v>
      </c>
      <c r="G20" s="12" t="s">
        <v>83</v>
      </c>
    </row>
    <row r="21" spans="1:7" s="16" customFormat="1">
      <c r="A21" s="31" t="s">
        <v>49</v>
      </c>
      <c r="B21" s="9" t="s">
        <v>57</v>
      </c>
      <c r="C21" s="49">
        <v>0</v>
      </c>
      <c r="D21" s="49">
        <v>0</v>
      </c>
      <c r="E21" s="49">
        <v>0</v>
      </c>
      <c r="F21" s="49">
        <f>ROUND(C21*$C$35+D21*$D$35+E21*$E$35,1)</f>
        <v>0</v>
      </c>
      <c r="G21" s="12"/>
    </row>
    <row r="22" spans="1:7" s="16" customFormat="1">
      <c r="A22" s="31" t="s">
        <v>50</v>
      </c>
      <c r="B22" s="9" t="s">
        <v>45</v>
      </c>
      <c r="C22" s="49">
        <f>SUM(C23:C24)</f>
        <v>64</v>
      </c>
      <c r="D22" s="49">
        <f>SUM(D23:D24)</f>
        <v>567.70000000000005</v>
      </c>
      <c r="E22" s="49">
        <f>SUM(E23:E24)</f>
        <v>218.9</v>
      </c>
      <c r="F22" s="49">
        <f>SUM(F23:F24)</f>
        <v>1262.2</v>
      </c>
      <c r="G22" s="12" t="s">
        <v>83</v>
      </c>
    </row>
    <row r="23" spans="1:7" s="16" customFormat="1">
      <c r="A23" s="27" t="s">
        <v>98</v>
      </c>
      <c r="B23" s="9" t="s">
        <v>77</v>
      </c>
      <c r="C23" s="49">
        <v>0</v>
      </c>
      <c r="D23" s="49">
        <v>0</v>
      </c>
      <c r="E23" s="49">
        <v>0</v>
      </c>
      <c r="F23" s="49">
        <f>ROUND(C23*$C$35+D23*$D$35+E23*$E$35,1)</f>
        <v>0</v>
      </c>
      <c r="G23" s="12"/>
    </row>
    <row r="24" spans="1:7" s="16" customFormat="1">
      <c r="A24" s="27" t="s">
        <v>99</v>
      </c>
      <c r="B24" s="79" t="s">
        <v>78</v>
      </c>
      <c r="C24" s="81">
        <v>64</v>
      </c>
      <c r="D24" s="81">
        <v>567.70000000000005</v>
      </c>
      <c r="E24" s="81">
        <v>218.9</v>
      </c>
      <c r="F24" s="49">
        <f>ROUND(C24*$C$35+D24*$D$35+E24*$E$35,1)</f>
        <v>1262.2</v>
      </c>
      <c r="G24" s="80"/>
    </row>
    <row r="25" spans="1:7" s="16" customFormat="1">
      <c r="A25" s="31" t="s">
        <v>3</v>
      </c>
      <c r="B25" s="9" t="s">
        <v>58</v>
      </c>
      <c r="C25" s="49">
        <v>0</v>
      </c>
      <c r="D25" s="49">
        <v>0</v>
      </c>
      <c r="E25" s="49">
        <v>0</v>
      </c>
      <c r="F25" s="49">
        <f>ROUND(C25*$C$35+D25*$D$35+E25*$E$35,1)</f>
        <v>0</v>
      </c>
      <c r="G25" s="12"/>
    </row>
    <row r="26" spans="1:7" s="16" customFormat="1">
      <c r="A26" s="31" t="s">
        <v>46</v>
      </c>
      <c r="B26" s="9" t="s">
        <v>47</v>
      </c>
      <c r="C26" s="49">
        <f>SUM(C27:C30)</f>
        <v>464.6</v>
      </c>
      <c r="D26" s="49">
        <f>SUM(D27:D30)</f>
        <v>1461.3</v>
      </c>
      <c r="E26" s="49">
        <f>SUM(E27:E30)</f>
        <v>16.3</v>
      </c>
      <c r="F26" s="49">
        <f>SUM(F27:F30)</f>
        <v>2836.7</v>
      </c>
      <c r="G26" s="12" t="s">
        <v>83</v>
      </c>
    </row>
    <row r="27" spans="1:7" s="16" customFormat="1">
      <c r="A27" s="27" t="s">
        <v>52</v>
      </c>
      <c r="B27" s="9" t="s">
        <v>59</v>
      </c>
      <c r="C27" s="49">
        <v>0</v>
      </c>
      <c r="D27" s="49">
        <v>0</v>
      </c>
      <c r="E27" s="49">
        <v>0</v>
      </c>
      <c r="F27" s="49">
        <f>ROUND(C27*$C$35+D27*$D$35+E27*$E$35,1)</f>
        <v>0</v>
      </c>
      <c r="G27" s="12"/>
    </row>
    <row r="28" spans="1:7" s="16" customFormat="1">
      <c r="A28" s="27" t="s">
        <v>51</v>
      </c>
      <c r="B28" s="9" t="s">
        <v>60</v>
      </c>
      <c r="C28" s="49">
        <v>0</v>
      </c>
      <c r="D28" s="49">
        <v>0</v>
      </c>
      <c r="E28" s="49">
        <v>0</v>
      </c>
      <c r="F28" s="49">
        <f t="shared" ref="F28:F32" si="9">ROUND(C28*$C$35+D28*$D$35+E28*$E$35,1)</f>
        <v>0</v>
      </c>
      <c r="G28" s="12"/>
    </row>
    <row r="29" spans="1:7" s="16" customFormat="1">
      <c r="A29" s="27" t="s">
        <v>53</v>
      </c>
      <c r="B29" s="9" t="s">
        <v>61</v>
      </c>
      <c r="C29" s="49">
        <v>464.6</v>
      </c>
      <c r="D29" s="49">
        <v>1461.3</v>
      </c>
      <c r="E29" s="49">
        <v>16.3</v>
      </c>
      <c r="F29" s="49">
        <f t="shared" si="9"/>
        <v>2836.7</v>
      </c>
      <c r="G29" s="12"/>
    </row>
    <row r="30" spans="1:7" s="16" customFormat="1">
      <c r="A30" s="27" t="s">
        <v>54</v>
      </c>
      <c r="B30" s="9" t="s">
        <v>62</v>
      </c>
      <c r="C30" s="49">
        <v>0</v>
      </c>
      <c r="D30" s="49">
        <v>0</v>
      </c>
      <c r="E30" s="49">
        <v>0</v>
      </c>
      <c r="F30" s="49">
        <f t="shared" si="9"/>
        <v>0</v>
      </c>
      <c r="G30" s="12"/>
    </row>
    <row r="31" spans="1:7" s="16" customFormat="1">
      <c r="A31" s="31" t="s">
        <v>55</v>
      </c>
      <c r="B31" s="9" t="s">
        <v>63</v>
      </c>
      <c r="C31" s="49">
        <v>0</v>
      </c>
      <c r="D31" s="49">
        <v>0</v>
      </c>
      <c r="E31" s="49">
        <v>0</v>
      </c>
      <c r="F31" s="49">
        <f t="shared" si="9"/>
        <v>0</v>
      </c>
      <c r="G31" s="12"/>
    </row>
    <row r="32" spans="1:7" s="16" customFormat="1">
      <c r="A32" s="31" t="s">
        <v>1</v>
      </c>
      <c r="B32" s="9" t="s">
        <v>48</v>
      </c>
      <c r="C32" s="49">
        <v>288.10000000000002</v>
      </c>
      <c r="D32" s="49">
        <v>902.2</v>
      </c>
      <c r="E32" s="49">
        <v>26.2</v>
      </c>
      <c r="F32" s="49">
        <f t="shared" si="9"/>
        <v>1778.6</v>
      </c>
      <c r="G32" s="12"/>
    </row>
    <row r="33" spans="1:7" s="50" customFormat="1" ht="25.5">
      <c r="A33" s="32" t="s">
        <v>68</v>
      </c>
      <c r="B33" s="64" t="s">
        <v>64</v>
      </c>
      <c r="C33" s="66">
        <v>0.5</v>
      </c>
      <c r="D33" s="66">
        <v>2.4</v>
      </c>
      <c r="E33" s="66">
        <v>0</v>
      </c>
      <c r="F33" s="66">
        <f>ROUND(C33*$C$35+D33*$D$35+E33*$E$35,1)</f>
        <v>4.2</v>
      </c>
      <c r="G33" s="4"/>
    </row>
    <row r="34" spans="1:7">
      <c r="G34" s="78"/>
    </row>
    <row r="35" spans="1:7">
      <c r="A35" s="8" t="s">
        <v>69</v>
      </c>
      <c r="C35" s="51">
        <v>1.49</v>
      </c>
      <c r="D35" s="51">
        <v>1.45</v>
      </c>
      <c r="E35" s="51">
        <v>1.57</v>
      </c>
      <c r="F35" s="52"/>
    </row>
    <row r="36" spans="1:7">
      <c r="G36" s="78"/>
    </row>
    <row r="37" spans="1:7">
      <c r="A37" s="12"/>
      <c r="G37" s="50"/>
    </row>
    <row r="38" spans="1:7">
      <c r="A38" s="12"/>
    </row>
    <row r="39" spans="1:7">
      <c r="A39" s="12"/>
    </row>
    <row r="40" spans="1:7">
      <c r="A40" s="12"/>
    </row>
    <row r="41" spans="1:7" s="9" customFormat="1">
      <c r="A41" s="12"/>
      <c r="C41" s="12"/>
      <c r="D41" s="12"/>
      <c r="E41" s="12"/>
      <c r="F41" s="12"/>
      <c r="G41" s="12"/>
    </row>
    <row r="42" spans="1:7" s="9" customFormat="1">
      <c r="A42" s="12"/>
      <c r="C42" s="12"/>
      <c r="D42" s="12"/>
      <c r="E42" s="12"/>
      <c r="F42" s="12"/>
      <c r="G42" s="12"/>
    </row>
    <row r="43" spans="1:7" s="9" customFormat="1">
      <c r="A43" s="12"/>
      <c r="C43" s="12"/>
      <c r="D43" s="12"/>
      <c r="E43" s="12"/>
      <c r="F43" s="12"/>
      <c r="G43" s="12"/>
    </row>
    <row r="44" spans="1:7" s="9" customFormat="1">
      <c r="A44" s="12"/>
      <c r="C44" s="12"/>
      <c r="D44" s="12"/>
      <c r="E44" s="12"/>
      <c r="F44" s="12"/>
      <c r="G44" s="12"/>
    </row>
    <row r="45" spans="1:7" s="9" customFormat="1">
      <c r="A45" s="12"/>
      <c r="C45" s="12"/>
      <c r="D45" s="12"/>
      <c r="E45" s="12"/>
      <c r="F45" s="12"/>
    </row>
    <row r="46" spans="1:7" s="9" customFormat="1">
      <c r="A46" s="12"/>
      <c r="C46" s="12"/>
      <c r="D46" s="12"/>
      <c r="E46" s="12"/>
      <c r="F46" s="12"/>
    </row>
    <row r="47" spans="1:7" s="9" customFormat="1">
      <c r="A47" s="12"/>
      <c r="C47" s="12"/>
      <c r="D47" s="12"/>
      <c r="E47" s="12"/>
      <c r="F47" s="12"/>
    </row>
    <row r="48" spans="1:7" s="9" customFormat="1">
      <c r="A48" s="12"/>
      <c r="C48" s="12"/>
      <c r="D48" s="12"/>
      <c r="E48" s="12"/>
      <c r="F48" s="12"/>
    </row>
    <row r="49" spans="1:7" s="9" customFormat="1">
      <c r="A49" s="12"/>
      <c r="C49" s="12"/>
      <c r="D49" s="12"/>
      <c r="E49" s="12"/>
      <c r="F49" s="12"/>
    </row>
    <row r="50" spans="1:7" s="9" customFormat="1">
      <c r="A50" s="12"/>
      <c r="C50" s="12"/>
      <c r="D50" s="12"/>
      <c r="E50" s="12"/>
      <c r="F50" s="12"/>
    </row>
    <row r="51" spans="1:7" s="9" customFormat="1">
      <c r="A51" s="12"/>
      <c r="C51" s="12"/>
      <c r="D51" s="12"/>
      <c r="E51" s="12"/>
      <c r="F51" s="12"/>
    </row>
    <row r="52" spans="1:7" s="9" customFormat="1">
      <c r="A52" s="12"/>
      <c r="C52" s="12"/>
      <c r="D52" s="12"/>
      <c r="E52" s="12"/>
      <c r="F52" s="12"/>
    </row>
    <row r="53" spans="1:7">
      <c r="G53" s="9"/>
    </row>
    <row r="54" spans="1:7">
      <c r="G54" s="9"/>
    </row>
    <row r="55" spans="1:7">
      <c r="G55" s="9"/>
    </row>
    <row r="56" spans="1:7">
      <c r="G56" s="9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3"/>
  <sheetViews>
    <sheetView zoomScaleNormal="100" workbookViewId="0">
      <pane ySplit="1" topLeftCell="A2" activePane="bottomLeft" state="frozen"/>
      <selection pane="bottomLeft" activeCell="E40" sqref="A1:E40"/>
    </sheetView>
  </sheetViews>
  <sheetFormatPr defaultRowHeight="12.75"/>
  <cols>
    <col min="1" max="1" width="54.7109375" style="8" customWidth="1"/>
    <col min="2" max="2" width="8.7109375" style="9" customWidth="1"/>
    <col min="3" max="4" width="16.7109375" style="63" customWidth="1"/>
    <col min="5" max="5" width="50.7109375" style="12" customWidth="1"/>
    <col min="6" max="16384" width="9.140625" style="12"/>
  </cols>
  <sheetData>
    <row r="1" spans="1:5" s="4" customFormat="1" ht="50.1" customHeight="1">
      <c r="A1" s="1" t="s">
        <v>127</v>
      </c>
      <c r="B1" s="2" t="s">
        <v>4</v>
      </c>
      <c r="C1" s="53" t="s">
        <v>97</v>
      </c>
      <c r="D1" s="53" t="s">
        <v>91</v>
      </c>
      <c r="E1" s="47" t="s">
        <v>65</v>
      </c>
    </row>
    <row r="2" spans="1:5" s="7" customFormat="1">
      <c r="A2" s="5"/>
      <c r="B2" s="6"/>
      <c r="C2" s="54">
        <v>1</v>
      </c>
      <c r="D2" s="54">
        <v>2</v>
      </c>
      <c r="E2" s="7" t="s">
        <v>16</v>
      </c>
    </row>
    <row r="3" spans="1:5">
      <c r="A3" s="8" t="s">
        <v>24</v>
      </c>
      <c r="B3" s="9" t="s">
        <v>14</v>
      </c>
      <c r="C3" s="55">
        <v>0</v>
      </c>
      <c r="D3" s="10">
        <f>ROUND(C3*C$35,1)</f>
        <v>0</v>
      </c>
    </row>
    <row r="4" spans="1:5">
      <c r="A4" s="8" t="s">
        <v>25</v>
      </c>
      <c r="B4" s="9" t="s">
        <v>15</v>
      </c>
      <c r="C4" s="55">
        <v>33990.663</v>
      </c>
      <c r="D4" s="10">
        <f>ROUND(C4*C$35,1)</f>
        <v>39225.199999999997</v>
      </c>
      <c r="E4" s="12" t="s">
        <v>104</v>
      </c>
    </row>
    <row r="5" spans="1:5">
      <c r="A5" s="8" t="s">
        <v>26</v>
      </c>
      <c r="B5" s="9" t="s">
        <v>16</v>
      </c>
      <c r="C5" s="55">
        <v>0</v>
      </c>
      <c r="D5" s="10">
        <f>ROUND(C5*C$35,1)</f>
        <v>0</v>
      </c>
    </row>
    <row r="6" spans="1:5">
      <c r="A6" s="8" t="s">
        <v>2</v>
      </c>
      <c r="B6" s="9" t="s">
        <v>17</v>
      </c>
      <c r="C6" s="55">
        <v>0</v>
      </c>
      <c r="D6" s="10">
        <f>ROUND(C6*C$35,1)</f>
        <v>0</v>
      </c>
    </row>
    <row r="7" spans="1:5" s="16" customFormat="1">
      <c r="A7" s="13" t="s">
        <v>27</v>
      </c>
      <c r="B7" s="14" t="s">
        <v>18</v>
      </c>
      <c r="C7" s="57">
        <f>ROUND(C3+C4+C5+C6,3)</f>
        <v>33990.663</v>
      </c>
      <c r="D7" s="15">
        <f>ROUND(D3+D4+D5+D6,3)</f>
        <v>39225.199999999997</v>
      </c>
      <c r="E7" s="12" t="s">
        <v>84</v>
      </c>
    </row>
    <row r="8" spans="1:5">
      <c r="A8" s="8" t="s">
        <v>0</v>
      </c>
      <c r="B8" s="9" t="s">
        <v>19</v>
      </c>
      <c r="C8" s="58">
        <f>ROUND(C7+C9+C10+C14+C18+C19-C20,3)</f>
        <v>0</v>
      </c>
      <c r="D8" s="17">
        <f>ROUND(D7+D9+D10+D14+D18+D19-D20,1)</f>
        <v>0</v>
      </c>
      <c r="E8" s="12" t="s">
        <v>110</v>
      </c>
    </row>
    <row r="9" spans="1:5">
      <c r="A9" s="19" t="s">
        <v>28</v>
      </c>
      <c r="B9" s="20" t="s">
        <v>20</v>
      </c>
      <c r="C9" s="59">
        <v>0</v>
      </c>
      <c r="D9" s="21">
        <f>ROUND(C9*C$35,1)</f>
        <v>0</v>
      </c>
    </row>
    <row r="10" spans="1:5">
      <c r="A10" s="23" t="s">
        <v>56</v>
      </c>
      <c r="B10" s="24" t="s">
        <v>21</v>
      </c>
      <c r="C10" s="60">
        <f>C11+C12+C13</f>
        <v>-14556.298000000001</v>
      </c>
      <c r="D10" s="25">
        <f>D11+D12+D13</f>
        <v>-16798</v>
      </c>
      <c r="E10" s="12" t="s">
        <v>84</v>
      </c>
    </row>
    <row r="11" spans="1:5">
      <c r="A11" s="27" t="s">
        <v>29</v>
      </c>
      <c r="B11" s="9" t="s">
        <v>30</v>
      </c>
      <c r="C11" s="58">
        <v>0</v>
      </c>
      <c r="D11" s="17">
        <f>ROUND(C11*C$35,1)</f>
        <v>0</v>
      </c>
    </row>
    <row r="12" spans="1:5">
      <c r="A12" s="27" t="s">
        <v>31</v>
      </c>
      <c r="B12" s="9" t="s">
        <v>32</v>
      </c>
      <c r="C12" s="58">
        <v>-14556.298000000001</v>
      </c>
      <c r="D12" s="17">
        <f>ROUND(C12*C$35,1)</f>
        <v>-16798</v>
      </c>
      <c r="E12" s="12" t="s">
        <v>104</v>
      </c>
    </row>
    <row r="13" spans="1:5">
      <c r="A13" s="27" t="s">
        <v>33</v>
      </c>
      <c r="B13" s="9" t="s">
        <v>34</v>
      </c>
      <c r="C13" s="58">
        <v>0</v>
      </c>
      <c r="D13" s="17">
        <f>ROUND(C13*C$35,1)</f>
        <v>0</v>
      </c>
      <c r="E13" s="48"/>
    </row>
    <row r="14" spans="1:5">
      <c r="A14" s="23" t="s">
        <v>66</v>
      </c>
      <c r="B14" s="24" t="s">
        <v>22</v>
      </c>
      <c r="C14" s="60">
        <f>SUM(C15:C17)</f>
        <v>0</v>
      </c>
      <c r="D14" s="25">
        <f>SUM(D15:D17)</f>
        <v>0</v>
      </c>
    </row>
    <row r="15" spans="1:5">
      <c r="A15" s="27" t="s">
        <v>67</v>
      </c>
      <c r="B15" s="9" t="s">
        <v>35</v>
      </c>
      <c r="C15" s="58">
        <v>0</v>
      </c>
      <c r="D15" s="17">
        <f>ROUND(C15*C$35,1)</f>
        <v>0</v>
      </c>
    </row>
    <row r="16" spans="1:5">
      <c r="A16" s="27" t="s">
        <v>36</v>
      </c>
      <c r="B16" s="9" t="s">
        <v>37</v>
      </c>
      <c r="C16" s="58">
        <v>0</v>
      </c>
      <c r="D16" s="17">
        <f>ROUND(C16*C$35,1)</f>
        <v>0</v>
      </c>
    </row>
    <row r="17" spans="1:5">
      <c r="A17" s="27" t="s">
        <v>38</v>
      </c>
      <c r="B17" s="9" t="s">
        <v>39</v>
      </c>
      <c r="C17" s="58">
        <v>0</v>
      </c>
      <c r="D17" s="17">
        <f>ROUND(C17*C$35,1)</f>
        <v>0</v>
      </c>
    </row>
    <row r="18" spans="1:5" s="16" customFormat="1">
      <c r="A18" s="13" t="s">
        <v>40</v>
      </c>
      <c r="B18" s="14" t="s">
        <v>23</v>
      </c>
      <c r="C18" s="57">
        <v>0</v>
      </c>
      <c r="D18" s="15">
        <f>ROUND(C18*C$35,1)</f>
        <v>0</v>
      </c>
      <c r="E18" s="12"/>
    </row>
    <row r="19" spans="1:5" s="16" customFormat="1">
      <c r="A19" s="28" t="s">
        <v>41</v>
      </c>
      <c r="B19" s="29" t="s">
        <v>42</v>
      </c>
      <c r="C19" s="61">
        <v>0</v>
      </c>
      <c r="D19" s="30">
        <f>ROUND(C19*C$35,1)</f>
        <v>0</v>
      </c>
      <c r="E19" s="12"/>
    </row>
    <row r="20" spans="1:5" s="16" customFormat="1">
      <c r="A20" s="13" t="s">
        <v>43</v>
      </c>
      <c r="B20" s="14" t="s">
        <v>44</v>
      </c>
      <c r="C20" s="57">
        <f>C21+C22+C25+C26+C31+C32+C33</f>
        <v>19434.364999999998</v>
      </c>
      <c r="D20" s="71">
        <f>D21+D22+D25+D26+D31+D32+D33</f>
        <v>22427.199999999997</v>
      </c>
      <c r="E20" s="12" t="s">
        <v>84</v>
      </c>
    </row>
    <row r="21" spans="1:5" s="16" customFormat="1">
      <c r="A21" s="31" t="s">
        <v>49</v>
      </c>
      <c r="B21" s="9" t="s">
        <v>57</v>
      </c>
      <c r="C21" s="51">
        <v>0</v>
      </c>
      <c r="D21" s="49">
        <f>ROUND(C21*C$35,1)</f>
        <v>0</v>
      </c>
      <c r="E21" s="12"/>
    </row>
    <row r="22" spans="1:5" s="16" customFormat="1">
      <c r="A22" s="31" t="s">
        <v>50</v>
      </c>
      <c r="B22" s="9" t="s">
        <v>45</v>
      </c>
      <c r="C22" s="51">
        <f>SUM(C23:C24)</f>
        <v>9013.4699999999993</v>
      </c>
      <c r="D22" s="49">
        <f>SUM(D23:D24)</f>
        <v>10401.599999999999</v>
      </c>
      <c r="E22" s="12" t="s">
        <v>84</v>
      </c>
    </row>
    <row r="23" spans="1:5" s="16" customFormat="1">
      <c r="A23" s="27" t="s">
        <v>98</v>
      </c>
      <c r="B23" s="9" t="s">
        <v>77</v>
      </c>
      <c r="C23" s="51">
        <v>7925.28</v>
      </c>
      <c r="D23" s="49">
        <f>ROUND(C23*C$35,1)</f>
        <v>9145.7999999999993</v>
      </c>
      <c r="E23" s="12" t="s">
        <v>105</v>
      </c>
    </row>
    <row r="24" spans="1:5" s="16" customFormat="1">
      <c r="A24" s="27" t="s">
        <v>99</v>
      </c>
      <c r="B24" s="79" t="s">
        <v>78</v>
      </c>
      <c r="C24" s="85">
        <v>1088.19</v>
      </c>
      <c r="D24" s="81">
        <f>ROUND(C24*C$35,1)</f>
        <v>1255.8</v>
      </c>
      <c r="E24" s="12" t="s">
        <v>105</v>
      </c>
    </row>
    <row r="25" spans="1:5" s="16" customFormat="1">
      <c r="A25" s="31" t="s">
        <v>3</v>
      </c>
      <c r="B25" s="9" t="s">
        <v>58</v>
      </c>
      <c r="C25" s="51">
        <v>882.62</v>
      </c>
      <c r="D25" s="49">
        <f>ROUND(C25*C$35,1)</f>
        <v>1018.5</v>
      </c>
      <c r="E25" s="12" t="s">
        <v>105</v>
      </c>
    </row>
    <row r="26" spans="1:5" s="16" customFormat="1">
      <c r="A26" s="31" t="s">
        <v>46</v>
      </c>
      <c r="B26" s="9" t="s">
        <v>47</v>
      </c>
      <c r="C26" s="51">
        <f>SUM(C27:C30)</f>
        <v>0</v>
      </c>
      <c r="D26" s="49">
        <f>SUM(D27:D30)</f>
        <v>0</v>
      </c>
      <c r="E26" s="12"/>
    </row>
    <row r="27" spans="1:5" s="16" customFormat="1">
      <c r="A27" s="27" t="s">
        <v>52</v>
      </c>
      <c r="B27" s="9" t="s">
        <v>59</v>
      </c>
      <c r="C27" s="51">
        <v>0</v>
      </c>
      <c r="D27" s="49">
        <f t="shared" ref="D27:D33" si="0">ROUND(C27*C$35,1)</f>
        <v>0</v>
      </c>
      <c r="E27" s="12"/>
    </row>
    <row r="28" spans="1:5" s="16" customFormat="1">
      <c r="A28" s="27" t="s">
        <v>51</v>
      </c>
      <c r="B28" s="9" t="s">
        <v>60</v>
      </c>
      <c r="C28" s="51">
        <v>0</v>
      </c>
      <c r="D28" s="49">
        <f t="shared" si="0"/>
        <v>0</v>
      </c>
      <c r="E28" s="56"/>
    </row>
    <row r="29" spans="1:5" s="16" customFormat="1">
      <c r="A29" s="27" t="s">
        <v>53</v>
      </c>
      <c r="B29" s="9" t="s">
        <v>61</v>
      </c>
      <c r="C29" s="51"/>
      <c r="D29" s="49">
        <f t="shared" si="0"/>
        <v>0</v>
      </c>
      <c r="E29" s="12"/>
    </row>
    <row r="30" spans="1:5" s="16" customFormat="1">
      <c r="A30" s="27" t="s">
        <v>54</v>
      </c>
      <c r="B30" s="9" t="s">
        <v>62</v>
      </c>
      <c r="C30" s="51"/>
      <c r="D30" s="49">
        <f t="shared" si="0"/>
        <v>0</v>
      </c>
      <c r="E30" s="12"/>
    </row>
    <row r="31" spans="1:5" s="16" customFormat="1">
      <c r="A31" s="31" t="s">
        <v>55</v>
      </c>
      <c r="B31" s="9" t="s">
        <v>63</v>
      </c>
      <c r="C31" s="51">
        <v>3.4089999999999998</v>
      </c>
      <c r="D31" s="49">
        <f t="shared" si="0"/>
        <v>3.9</v>
      </c>
      <c r="E31" s="12" t="s">
        <v>104</v>
      </c>
    </row>
    <row r="32" spans="1:5" s="16" customFormat="1">
      <c r="A32" s="31" t="s">
        <v>1</v>
      </c>
      <c r="B32" s="9" t="s">
        <v>48</v>
      </c>
      <c r="C32" s="51">
        <v>9534.866</v>
      </c>
      <c r="D32" s="49">
        <f t="shared" si="0"/>
        <v>11003.2</v>
      </c>
      <c r="E32" s="12" t="s">
        <v>106</v>
      </c>
    </row>
    <row r="33" spans="1:5" s="50" customFormat="1" ht="25.5">
      <c r="A33" s="62" t="s">
        <v>68</v>
      </c>
      <c r="B33" s="64" t="s">
        <v>64</v>
      </c>
      <c r="C33" s="69">
        <v>0</v>
      </c>
      <c r="D33" s="66">
        <f t="shared" si="0"/>
        <v>0</v>
      </c>
      <c r="E33" s="12"/>
    </row>
    <row r="35" spans="1:5">
      <c r="A35" s="8" t="s">
        <v>69</v>
      </c>
      <c r="C35" s="51">
        <v>1.1539999999999999</v>
      </c>
      <c r="D35" s="51"/>
    </row>
    <row r="36" spans="1:5">
      <c r="C36" s="58"/>
    </row>
    <row r="37" spans="1:5">
      <c r="A37" s="8" t="s">
        <v>101</v>
      </c>
      <c r="C37" s="58">
        <v>14554.84</v>
      </c>
    </row>
    <row r="38" spans="1:5">
      <c r="A38" s="8" t="s">
        <v>102</v>
      </c>
      <c r="C38" s="58">
        <v>14556.298000000001</v>
      </c>
    </row>
    <row r="39" spans="1:5">
      <c r="A39" s="8" t="s">
        <v>103</v>
      </c>
      <c r="C39" s="58">
        <f>-C12+C22+C31</f>
        <v>23573.177</v>
      </c>
    </row>
    <row r="40" spans="1:5">
      <c r="C40" s="58"/>
    </row>
    <row r="41" spans="1:5">
      <c r="C41" s="58"/>
    </row>
    <row r="42" spans="1:5">
      <c r="C42" s="58"/>
    </row>
    <row r="43" spans="1:5">
      <c r="C43" s="58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7"/>
  <sheetViews>
    <sheetView zoomScaleNormal="100" workbookViewId="0">
      <pane ySplit="1" topLeftCell="A2" activePane="bottomLeft" state="frozen"/>
      <selection pane="bottomLeft" activeCell="E36" sqref="A1:E36"/>
    </sheetView>
  </sheetViews>
  <sheetFormatPr defaultRowHeight="12.75"/>
  <cols>
    <col min="1" max="1" width="54.7109375" style="8" customWidth="1"/>
    <col min="2" max="2" width="8.7109375" style="9" customWidth="1"/>
    <col min="3" max="4" width="16.7109375" style="63" customWidth="1"/>
    <col min="5" max="5" width="50.7109375" style="12" customWidth="1"/>
    <col min="6" max="16384" width="9.140625" style="12"/>
  </cols>
  <sheetData>
    <row r="1" spans="1:5" s="4" customFormat="1" ht="50.1" customHeight="1">
      <c r="A1" s="1" t="s">
        <v>128</v>
      </c>
      <c r="B1" s="2" t="s">
        <v>4</v>
      </c>
      <c r="C1" s="53" t="s">
        <v>90</v>
      </c>
      <c r="D1" s="53" t="s">
        <v>76</v>
      </c>
      <c r="E1" s="47" t="s">
        <v>65</v>
      </c>
    </row>
    <row r="2" spans="1:5" s="7" customFormat="1">
      <c r="A2" s="5"/>
      <c r="B2" s="6"/>
      <c r="C2" s="54">
        <v>1</v>
      </c>
      <c r="D2" s="54">
        <v>2</v>
      </c>
      <c r="E2" s="7" t="s">
        <v>16</v>
      </c>
    </row>
    <row r="3" spans="1:5">
      <c r="A3" s="8" t="s">
        <v>24</v>
      </c>
      <c r="B3" s="9" t="s">
        <v>14</v>
      </c>
      <c r="C3" s="10">
        <v>0</v>
      </c>
      <c r="D3" s="10">
        <f>ROUND(C3*C$35,1)</f>
        <v>0</v>
      </c>
      <c r="E3" s="56"/>
    </row>
    <row r="4" spans="1:5">
      <c r="A4" s="8" t="s">
        <v>25</v>
      </c>
      <c r="B4" s="9" t="s">
        <v>15</v>
      </c>
      <c r="C4" s="10">
        <v>567.6</v>
      </c>
      <c r="D4" s="10">
        <f>ROUND(C4*C$35,1)</f>
        <v>151</v>
      </c>
      <c r="E4" s="56" t="s">
        <v>111</v>
      </c>
    </row>
    <row r="5" spans="1:5">
      <c r="A5" s="8" t="s">
        <v>26</v>
      </c>
      <c r="B5" s="9" t="s">
        <v>16</v>
      </c>
      <c r="C5" s="10">
        <v>0</v>
      </c>
      <c r="D5" s="10">
        <f>ROUND(C5*C$35,1)</f>
        <v>0</v>
      </c>
    </row>
    <row r="6" spans="1:5">
      <c r="A6" s="8" t="s">
        <v>2</v>
      </c>
      <c r="B6" s="9" t="s">
        <v>17</v>
      </c>
      <c r="C6" s="10">
        <v>12</v>
      </c>
      <c r="D6" s="10">
        <f>ROUND(C6*C$35,1)</f>
        <v>3.2</v>
      </c>
      <c r="E6" s="12" t="s">
        <v>111</v>
      </c>
    </row>
    <row r="7" spans="1:5" s="16" customFormat="1">
      <c r="A7" s="13" t="s">
        <v>27</v>
      </c>
      <c r="B7" s="14" t="s">
        <v>18</v>
      </c>
      <c r="C7" s="15">
        <f>ROUND(C3+C4+C5+C6,3)</f>
        <v>579.6</v>
      </c>
      <c r="D7" s="15">
        <f>ROUND(D3+D4+D5+D6,3)</f>
        <v>154.19999999999999</v>
      </c>
      <c r="E7" s="12" t="s">
        <v>83</v>
      </c>
    </row>
    <row r="8" spans="1:5">
      <c r="A8" s="8" t="s">
        <v>0</v>
      </c>
      <c r="B8" s="9" t="s">
        <v>19</v>
      </c>
      <c r="C8" s="17">
        <f>ROUND(C7+C9+C10+C14+C18+C19-C20,3)</f>
        <v>0</v>
      </c>
      <c r="D8" s="17">
        <f>ROUND(D7+D9+D10+D14+D18+D19-D20,3)</f>
        <v>0</v>
      </c>
      <c r="E8" s="12" t="s">
        <v>82</v>
      </c>
    </row>
    <row r="9" spans="1:5">
      <c r="A9" s="19" t="s">
        <v>28</v>
      </c>
      <c r="B9" s="20" t="s">
        <v>20</v>
      </c>
      <c r="C9" s="21">
        <v>0</v>
      </c>
      <c r="D9" s="21">
        <f>ROUND(C9*C$35,1)</f>
        <v>0</v>
      </c>
    </row>
    <row r="10" spans="1:5">
      <c r="A10" s="23" t="s">
        <v>56</v>
      </c>
      <c r="B10" s="24" t="s">
        <v>21</v>
      </c>
      <c r="C10" s="25">
        <f>C11+C12+C13</f>
        <v>0</v>
      </c>
      <c r="D10" s="25">
        <f>D11+D12+D13</f>
        <v>0</v>
      </c>
    </row>
    <row r="11" spans="1:5">
      <c r="A11" s="27" t="s">
        <v>29</v>
      </c>
      <c r="B11" s="9" t="s">
        <v>30</v>
      </c>
      <c r="C11" s="17">
        <v>0</v>
      </c>
      <c r="D11" s="17">
        <f>ROUND(C11*C$35,1)</f>
        <v>0</v>
      </c>
    </row>
    <row r="12" spans="1:5">
      <c r="A12" s="27" t="s">
        <v>31</v>
      </c>
      <c r="B12" s="9" t="s">
        <v>32</v>
      </c>
      <c r="C12" s="17">
        <v>0</v>
      </c>
      <c r="D12" s="17">
        <f>ROUND(C12*C$35,1)</f>
        <v>0</v>
      </c>
    </row>
    <row r="13" spans="1:5">
      <c r="A13" s="27" t="s">
        <v>33</v>
      </c>
      <c r="B13" s="9" t="s">
        <v>34</v>
      </c>
      <c r="C13" s="17">
        <v>0</v>
      </c>
      <c r="D13" s="17">
        <f>ROUND(C13*C$35,1)</f>
        <v>0</v>
      </c>
      <c r="E13" s="48"/>
    </row>
    <row r="14" spans="1:5">
      <c r="A14" s="23" t="s">
        <v>66</v>
      </c>
      <c r="B14" s="24" t="s">
        <v>22</v>
      </c>
      <c r="C14" s="25">
        <f>SUM(C15:C17)</f>
        <v>0</v>
      </c>
      <c r="D14" s="25">
        <f>SUM(D15:D17)</f>
        <v>0</v>
      </c>
    </row>
    <row r="15" spans="1:5">
      <c r="A15" s="27" t="s">
        <v>67</v>
      </c>
      <c r="B15" s="9" t="s">
        <v>35</v>
      </c>
      <c r="C15" s="17">
        <v>0</v>
      </c>
      <c r="D15" s="17">
        <f>ROUND(C15*C$35,1)</f>
        <v>0</v>
      </c>
    </row>
    <row r="16" spans="1:5">
      <c r="A16" s="27" t="s">
        <v>36</v>
      </c>
      <c r="B16" s="9" t="s">
        <v>37</v>
      </c>
      <c r="C16" s="17">
        <v>0</v>
      </c>
      <c r="D16" s="17">
        <f>ROUND(C16*C$35,1)</f>
        <v>0</v>
      </c>
    </row>
    <row r="17" spans="1:6">
      <c r="A17" s="27" t="s">
        <v>38</v>
      </c>
      <c r="B17" s="9" t="s">
        <v>39</v>
      </c>
      <c r="C17" s="17">
        <v>0</v>
      </c>
      <c r="D17" s="17">
        <f>ROUND(C17*C$35,1)</f>
        <v>0</v>
      </c>
    </row>
    <row r="18" spans="1:6" s="16" customFormat="1">
      <c r="A18" s="13" t="s">
        <v>40</v>
      </c>
      <c r="B18" s="14" t="s">
        <v>23</v>
      </c>
      <c r="C18" s="15">
        <v>0</v>
      </c>
      <c r="D18" s="15">
        <f>ROUND(C18*C$35,1)</f>
        <v>0</v>
      </c>
      <c r="E18" s="12"/>
    </row>
    <row r="19" spans="1:6" s="16" customFormat="1">
      <c r="A19" s="28" t="s">
        <v>41</v>
      </c>
      <c r="B19" s="29" t="s">
        <v>42</v>
      </c>
      <c r="C19" s="30">
        <v>0</v>
      </c>
      <c r="D19" s="30">
        <f>ROUND(C19*C$35,1)</f>
        <v>0</v>
      </c>
      <c r="E19" s="12"/>
    </row>
    <row r="20" spans="1:6" s="16" customFormat="1">
      <c r="A20" s="13" t="s">
        <v>43</v>
      </c>
      <c r="B20" s="14" t="s">
        <v>44</v>
      </c>
      <c r="C20" s="15">
        <f>C21+C22+C25+C26+C31+C32+C33</f>
        <v>579.6</v>
      </c>
      <c r="D20" s="15">
        <f>D21+D22+D25+D26+D31+D32+D33</f>
        <v>154.19999999999999</v>
      </c>
      <c r="E20" s="12" t="s">
        <v>83</v>
      </c>
    </row>
    <row r="21" spans="1:6" s="16" customFormat="1">
      <c r="A21" s="31" t="s">
        <v>49</v>
      </c>
      <c r="B21" s="9" t="s">
        <v>57</v>
      </c>
      <c r="C21" s="49">
        <v>0</v>
      </c>
      <c r="D21" s="49">
        <f>ROUND(C21*C$35,1)</f>
        <v>0</v>
      </c>
    </row>
    <row r="22" spans="1:6" s="16" customFormat="1">
      <c r="A22" s="31" t="s">
        <v>50</v>
      </c>
      <c r="B22" s="9" t="s">
        <v>45</v>
      </c>
      <c r="C22" s="49">
        <f>SUM(C23:C24)</f>
        <v>122.2</v>
      </c>
      <c r="D22" s="49">
        <f>SUM(D23:D24)</f>
        <v>32.5</v>
      </c>
      <c r="E22" s="12" t="s">
        <v>83</v>
      </c>
    </row>
    <row r="23" spans="1:6" s="16" customFormat="1">
      <c r="A23" s="27" t="s">
        <v>98</v>
      </c>
      <c r="B23" s="9" t="s">
        <v>77</v>
      </c>
      <c r="C23" s="49">
        <v>0</v>
      </c>
      <c r="D23" s="49">
        <f t="shared" ref="D23:D24" si="0">ROUND(C23*C$35,1)</f>
        <v>0</v>
      </c>
      <c r="E23" s="49"/>
      <c r="F23" s="49"/>
    </row>
    <row r="24" spans="1:6" s="16" customFormat="1">
      <c r="A24" s="27" t="s">
        <v>99</v>
      </c>
      <c r="B24" s="79" t="s">
        <v>78</v>
      </c>
      <c r="C24" s="81">
        <v>122.2</v>
      </c>
      <c r="D24" s="81">
        <f t="shared" si="0"/>
        <v>32.5</v>
      </c>
      <c r="E24" s="80" t="s">
        <v>111</v>
      </c>
      <c r="F24" s="49"/>
    </row>
    <row r="25" spans="1:6" s="16" customFormat="1">
      <c r="A25" s="31" t="s">
        <v>3</v>
      </c>
      <c r="B25" s="9" t="s">
        <v>58</v>
      </c>
      <c r="C25" s="49">
        <v>0</v>
      </c>
      <c r="D25" s="49">
        <f>ROUND(C25*C$35,1)</f>
        <v>0</v>
      </c>
    </row>
    <row r="26" spans="1:6" s="16" customFormat="1">
      <c r="A26" s="31" t="s">
        <v>46</v>
      </c>
      <c r="B26" s="9" t="s">
        <v>47</v>
      </c>
      <c r="C26" s="49">
        <f>SUM(C27:C30)</f>
        <v>0</v>
      </c>
      <c r="D26" s="49">
        <f>SUM(D27:D30)</f>
        <v>0</v>
      </c>
      <c r="E26" s="12"/>
    </row>
    <row r="27" spans="1:6" s="16" customFormat="1">
      <c r="A27" s="27" t="s">
        <v>52</v>
      </c>
      <c r="B27" s="9" t="s">
        <v>59</v>
      </c>
      <c r="C27" s="49">
        <v>0</v>
      </c>
      <c r="D27" s="49">
        <f t="shared" ref="D27:D33" si="1">ROUND(C27*C$35,1)</f>
        <v>0</v>
      </c>
      <c r="E27" s="12"/>
    </row>
    <row r="28" spans="1:6" s="16" customFormat="1">
      <c r="A28" s="27" t="s">
        <v>51</v>
      </c>
      <c r="B28" s="9" t="s">
        <v>60</v>
      </c>
      <c r="C28" s="49">
        <v>0</v>
      </c>
      <c r="D28" s="49">
        <f t="shared" si="1"/>
        <v>0</v>
      </c>
      <c r="E28" s="12"/>
    </row>
    <row r="29" spans="1:6" s="16" customFormat="1">
      <c r="A29" s="27" t="s">
        <v>53</v>
      </c>
      <c r="B29" s="9" t="s">
        <v>61</v>
      </c>
      <c r="C29" s="49">
        <v>0</v>
      </c>
      <c r="D29" s="49">
        <f t="shared" si="1"/>
        <v>0</v>
      </c>
      <c r="E29" s="12"/>
    </row>
    <row r="30" spans="1:6" s="16" customFormat="1">
      <c r="A30" s="27" t="s">
        <v>54</v>
      </c>
      <c r="B30" s="9" t="s">
        <v>62</v>
      </c>
      <c r="C30" s="49">
        <v>0</v>
      </c>
      <c r="D30" s="49">
        <f t="shared" si="1"/>
        <v>0</v>
      </c>
      <c r="E30" s="12"/>
    </row>
    <row r="31" spans="1:6" s="16" customFormat="1">
      <c r="A31" s="31" t="s">
        <v>55</v>
      </c>
      <c r="B31" s="9" t="s">
        <v>63</v>
      </c>
      <c r="C31" s="49">
        <v>162.1</v>
      </c>
      <c r="D31" s="49">
        <f t="shared" si="1"/>
        <v>43.1</v>
      </c>
      <c r="E31" s="12" t="s">
        <v>111</v>
      </c>
    </row>
    <row r="32" spans="1:6" s="16" customFormat="1">
      <c r="A32" s="31" t="s">
        <v>1</v>
      </c>
      <c r="B32" s="9" t="s">
        <v>48</v>
      </c>
      <c r="C32" s="49">
        <v>289.7</v>
      </c>
      <c r="D32" s="49">
        <f t="shared" si="1"/>
        <v>77.099999999999994</v>
      </c>
      <c r="E32" s="12" t="s">
        <v>111</v>
      </c>
    </row>
    <row r="33" spans="1:5" s="50" customFormat="1" ht="25.5">
      <c r="A33" s="62" t="s">
        <v>68</v>
      </c>
      <c r="B33" s="64" t="s">
        <v>80</v>
      </c>
      <c r="C33" s="65">
        <v>5.6</v>
      </c>
      <c r="D33" s="65">
        <f t="shared" si="1"/>
        <v>1.5</v>
      </c>
      <c r="E33" s="12"/>
    </row>
    <row r="35" spans="1:5">
      <c r="A35" s="8" t="s">
        <v>69</v>
      </c>
      <c r="C35" s="51">
        <v>0.26600000000000001</v>
      </c>
      <c r="D35" s="51"/>
    </row>
    <row r="37" spans="1:5" s="9" customFormat="1">
      <c r="A37" s="12"/>
      <c r="C37" s="63"/>
      <c r="D37" s="63"/>
    </row>
    <row r="38" spans="1:5" s="9" customFormat="1">
      <c r="A38" s="12"/>
      <c r="C38" s="63"/>
      <c r="D38" s="63"/>
    </row>
    <row r="39" spans="1:5" s="9" customFormat="1">
      <c r="A39" s="12"/>
      <c r="C39" s="63"/>
      <c r="D39" s="63"/>
    </row>
    <row r="40" spans="1:5" s="9" customFormat="1">
      <c r="A40" s="12"/>
      <c r="C40" s="63"/>
      <c r="D40" s="63"/>
    </row>
    <row r="41" spans="1:5" s="9" customFormat="1">
      <c r="A41" s="12"/>
      <c r="C41" s="63"/>
      <c r="D41" s="63"/>
    </row>
    <row r="42" spans="1:5" s="9" customFormat="1">
      <c r="A42" s="12"/>
      <c r="C42" s="63"/>
      <c r="D42" s="63"/>
    </row>
    <row r="43" spans="1:5" s="9" customFormat="1">
      <c r="A43" s="12"/>
      <c r="C43" s="63"/>
      <c r="D43" s="63"/>
    </row>
    <row r="44" spans="1:5">
      <c r="E44" s="9"/>
    </row>
    <row r="45" spans="1:5">
      <c r="E45" s="9"/>
    </row>
    <row r="46" spans="1:5">
      <c r="E46" s="9"/>
    </row>
    <row r="47" spans="1:5">
      <c r="E47" s="9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6"/>
  <sheetViews>
    <sheetView zoomScaleNormal="100" workbookViewId="0">
      <pane ySplit="1" topLeftCell="A2" activePane="bottomLeft" state="frozen"/>
      <selection pane="bottomLeft" activeCell="E37" sqref="A1:E37"/>
    </sheetView>
  </sheetViews>
  <sheetFormatPr defaultRowHeight="12.75"/>
  <cols>
    <col min="1" max="1" width="54.7109375" style="8" customWidth="1"/>
    <col min="2" max="2" width="8.7109375" style="9" customWidth="1"/>
    <col min="3" max="4" width="16.7109375" style="12" customWidth="1"/>
    <col min="5" max="5" width="50.7109375" style="12" customWidth="1"/>
    <col min="6" max="16384" width="9.140625" style="12"/>
  </cols>
  <sheetData>
    <row r="1" spans="1:5" s="4" customFormat="1" ht="50.1" customHeight="1">
      <c r="A1" s="1" t="s">
        <v>129</v>
      </c>
      <c r="B1" s="2" t="s">
        <v>4</v>
      </c>
      <c r="C1" s="3" t="s">
        <v>75</v>
      </c>
      <c r="D1" s="3" t="s">
        <v>79</v>
      </c>
      <c r="E1" s="47" t="s">
        <v>65</v>
      </c>
    </row>
    <row r="2" spans="1:5" s="7" customFormat="1">
      <c r="A2" s="5"/>
      <c r="B2" s="6"/>
      <c r="C2" s="7" t="s">
        <v>14</v>
      </c>
      <c r="D2" s="7" t="s">
        <v>15</v>
      </c>
      <c r="E2" s="7" t="s">
        <v>16</v>
      </c>
    </row>
    <row r="3" spans="1:5">
      <c r="A3" s="8" t="s">
        <v>24</v>
      </c>
      <c r="B3" s="9" t="s">
        <v>14</v>
      </c>
      <c r="C3" s="70">
        <v>0</v>
      </c>
      <c r="D3" s="10">
        <f>ROUND(C3*C$35,1)</f>
        <v>0</v>
      </c>
    </row>
    <row r="4" spans="1:5">
      <c r="A4" s="8" t="s">
        <v>25</v>
      </c>
      <c r="B4" s="9" t="s">
        <v>15</v>
      </c>
      <c r="C4" s="70">
        <v>133168.66</v>
      </c>
      <c r="D4" s="10">
        <f>ROUND(C4*C$35,1)</f>
        <v>16379.7</v>
      </c>
    </row>
    <row r="5" spans="1:5">
      <c r="A5" s="8" t="s">
        <v>26</v>
      </c>
      <c r="B5" s="9" t="s">
        <v>16</v>
      </c>
      <c r="C5" s="70">
        <v>0</v>
      </c>
      <c r="D5" s="10">
        <f>ROUND(C5*C$35,1)</f>
        <v>0</v>
      </c>
    </row>
    <row r="6" spans="1:5">
      <c r="A6" s="8" t="s">
        <v>2</v>
      </c>
      <c r="B6" s="9" t="s">
        <v>17</v>
      </c>
      <c r="C6" s="70">
        <v>0</v>
      </c>
      <c r="D6" s="10">
        <f>ROUND(C6*C$35,1)</f>
        <v>0</v>
      </c>
    </row>
    <row r="7" spans="1:5" s="16" customFormat="1">
      <c r="A7" s="13" t="s">
        <v>27</v>
      </c>
      <c r="B7" s="14" t="s">
        <v>18</v>
      </c>
      <c r="C7" s="71">
        <f>C3+C4+C5+C6</f>
        <v>133168.66</v>
      </c>
      <c r="D7" s="15">
        <f>D3+D4+D5+D6</f>
        <v>16379.7</v>
      </c>
      <c r="E7" s="12" t="s">
        <v>84</v>
      </c>
    </row>
    <row r="8" spans="1:5">
      <c r="A8" s="8" t="s">
        <v>0</v>
      </c>
      <c r="B8" s="9" t="s">
        <v>19</v>
      </c>
      <c r="C8" s="72">
        <f>ROUND(C7+C9+C10+C14+C18+C19-C20,3)</f>
        <v>0</v>
      </c>
      <c r="D8" s="17">
        <f>ROUND(D7+D9+D10+D14+D18+D19-D20,3)</f>
        <v>0</v>
      </c>
      <c r="E8" s="12" t="s">
        <v>82</v>
      </c>
    </row>
    <row r="9" spans="1:5">
      <c r="A9" s="19" t="s">
        <v>28</v>
      </c>
      <c r="B9" s="20" t="s">
        <v>20</v>
      </c>
      <c r="C9" s="73">
        <v>0</v>
      </c>
      <c r="D9" s="21">
        <f>ROUND(C9*C$35,1)</f>
        <v>0</v>
      </c>
    </row>
    <row r="10" spans="1:5">
      <c r="A10" s="23" t="s">
        <v>56</v>
      </c>
      <c r="B10" s="24" t="s">
        <v>21</v>
      </c>
      <c r="C10" s="74">
        <f>C11+C12+C13</f>
        <v>-1189.77</v>
      </c>
      <c r="D10" s="25">
        <f>D11+D12+D13</f>
        <v>-146.30000000000001</v>
      </c>
      <c r="E10" s="12" t="s">
        <v>84</v>
      </c>
    </row>
    <row r="11" spans="1:5">
      <c r="A11" s="27" t="s">
        <v>29</v>
      </c>
      <c r="B11" s="9" t="s">
        <v>30</v>
      </c>
      <c r="C11" s="72">
        <v>0</v>
      </c>
      <c r="D11" s="17">
        <f>ROUND(C11*C$35,1)</f>
        <v>0</v>
      </c>
      <c r="E11" s="67"/>
    </row>
    <row r="12" spans="1:5">
      <c r="A12" s="27" t="s">
        <v>31</v>
      </c>
      <c r="B12" s="9" t="s">
        <v>32</v>
      </c>
      <c r="C12" s="72">
        <v>-1189.77</v>
      </c>
      <c r="D12" s="17">
        <f>ROUND(C12*C$35,1)</f>
        <v>-146.30000000000001</v>
      </c>
      <c r="E12" s="12" t="s">
        <v>112</v>
      </c>
    </row>
    <row r="13" spans="1:5">
      <c r="A13" s="27" t="s">
        <v>33</v>
      </c>
      <c r="B13" s="9" t="s">
        <v>34</v>
      </c>
      <c r="C13" s="72">
        <v>0</v>
      </c>
      <c r="D13" s="17">
        <f>ROUND(C13*C$35,1)</f>
        <v>0</v>
      </c>
    </row>
    <row r="14" spans="1:5">
      <c r="A14" s="23" t="s">
        <v>66</v>
      </c>
      <c r="B14" s="24" t="s">
        <v>22</v>
      </c>
      <c r="C14" s="74">
        <f>SUM(C15:C17)</f>
        <v>0</v>
      </c>
      <c r="D14" s="25">
        <f>SUM(D15:D17)</f>
        <v>0</v>
      </c>
    </row>
    <row r="15" spans="1:5">
      <c r="A15" s="27" t="s">
        <v>67</v>
      </c>
      <c r="B15" s="9" t="s">
        <v>35</v>
      </c>
      <c r="C15" s="72">
        <v>0</v>
      </c>
      <c r="D15" s="17">
        <f>ROUND(C15*C$35,1)</f>
        <v>0</v>
      </c>
    </row>
    <row r="16" spans="1:5">
      <c r="A16" s="27" t="s">
        <v>36</v>
      </c>
      <c r="B16" s="9" t="s">
        <v>37</v>
      </c>
      <c r="C16" s="72">
        <v>0</v>
      </c>
      <c r="D16" s="17">
        <f>ROUND(C16*C$35,1)</f>
        <v>0</v>
      </c>
    </row>
    <row r="17" spans="1:5">
      <c r="A17" s="27" t="s">
        <v>38</v>
      </c>
      <c r="B17" s="9" t="s">
        <v>39</v>
      </c>
      <c r="C17" s="72">
        <v>0</v>
      </c>
      <c r="D17" s="17">
        <f>ROUND(C17*C$35,1)</f>
        <v>0</v>
      </c>
    </row>
    <row r="18" spans="1:5" s="16" customFormat="1">
      <c r="A18" s="13" t="s">
        <v>40</v>
      </c>
      <c r="B18" s="14" t="s">
        <v>23</v>
      </c>
      <c r="C18" s="71">
        <v>0</v>
      </c>
      <c r="D18" s="15">
        <f>ROUND(C18*C$35,1)</f>
        <v>0</v>
      </c>
      <c r="E18" s="12"/>
    </row>
    <row r="19" spans="1:5" s="16" customFormat="1">
      <c r="A19" s="28" t="s">
        <v>41</v>
      </c>
      <c r="B19" s="29" t="s">
        <v>42</v>
      </c>
      <c r="C19" s="75">
        <v>-12102.6</v>
      </c>
      <c r="D19" s="30">
        <f>ROUND(C19*C$35,1)</f>
        <v>-1488.6</v>
      </c>
      <c r="E19" s="12" t="s">
        <v>116</v>
      </c>
    </row>
    <row r="20" spans="1:5" s="16" customFormat="1">
      <c r="A20" s="13" t="s">
        <v>43</v>
      </c>
      <c r="B20" s="14" t="s">
        <v>44</v>
      </c>
      <c r="C20" s="71">
        <f>C21+C22+C25+C26+C31+C32+C33</f>
        <v>119876.29000000001</v>
      </c>
      <c r="D20" s="57">
        <f>D21+D22+D25+D26+D31+D32+D33</f>
        <v>14744.8</v>
      </c>
      <c r="E20" s="12" t="s">
        <v>84</v>
      </c>
    </row>
    <row r="21" spans="1:5" s="16" customFormat="1">
      <c r="A21" s="31" t="s">
        <v>49</v>
      </c>
      <c r="B21" s="9" t="s">
        <v>57</v>
      </c>
      <c r="C21" s="76">
        <v>0</v>
      </c>
      <c r="D21" s="49">
        <f>ROUND(C21*C$35,1)</f>
        <v>0</v>
      </c>
      <c r="E21" s="12"/>
    </row>
    <row r="22" spans="1:5" s="16" customFormat="1">
      <c r="A22" s="31" t="s">
        <v>50</v>
      </c>
      <c r="B22" s="9" t="s">
        <v>45</v>
      </c>
      <c r="C22" s="76">
        <f>SUM(C23:C24)</f>
        <v>78901.84</v>
      </c>
      <c r="D22" s="49">
        <f>SUM(D23:D24)</f>
        <v>9704.9</v>
      </c>
      <c r="E22" s="12" t="s">
        <v>84</v>
      </c>
    </row>
    <row r="23" spans="1:5" s="16" customFormat="1">
      <c r="A23" s="27" t="s">
        <v>98</v>
      </c>
      <c r="B23" s="9" t="s">
        <v>77</v>
      </c>
      <c r="C23" s="76">
        <v>51014.2</v>
      </c>
      <c r="D23" s="49">
        <f>ROUND(C23*C$35,1)</f>
        <v>6274.7</v>
      </c>
      <c r="E23" s="12" t="s">
        <v>114</v>
      </c>
    </row>
    <row r="24" spans="1:5" s="16" customFormat="1">
      <c r="A24" s="27" t="s">
        <v>99</v>
      </c>
      <c r="B24" s="79" t="s">
        <v>78</v>
      </c>
      <c r="C24" s="84">
        <v>27887.64</v>
      </c>
      <c r="D24" s="81">
        <f>ROUND(C24*C$35,1)</f>
        <v>3430.2</v>
      </c>
      <c r="E24" s="12" t="s">
        <v>114</v>
      </c>
    </row>
    <row r="25" spans="1:5" s="16" customFormat="1">
      <c r="A25" s="31" t="s">
        <v>3</v>
      </c>
      <c r="B25" s="9" t="s">
        <v>58</v>
      </c>
      <c r="C25" s="76">
        <v>508.66</v>
      </c>
      <c r="D25" s="49">
        <f>ROUND(C25*C$35,1)</f>
        <v>62.6</v>
      </c>
      <c r="E25" s="12" t="s">
        <v>117</v>
      </c>
    </row>
    <row r="26" spans="1:5" s="16" customFormat="1">
      <c r="A26" s="31" t="s">
        <v>46</v>
      </c>
      <c r="B26" s="9" t="s">
        <v>47</v>
      </c>
      <c r="C26" s="76">
        <f>SUM(C27:C30)</f>
        <v>266.88</v>
      </c>
      <c r="D26" s="49">
        <f>SUM(D27:D30)</f>
        <v>32.799999999999997</v>
      </c>
      <c r="E26" s="12" t="s">
        <v>84</v>
      </c>
    </row>
    <row r="27" spans="1:5" s="16" customFormat="1">
      <c r="A27" s="27" t="s">
        <v>52</v>
      </c>
      <c r="B27" s="9" t="s">
        <v>59</v>
      </c>
      <c r="C27" s="76">
        <v>0</v>
      </c>
      <c r="D27" s="49">
        <f t="shared" ref="D27:D33" si="0">ROUND(C27*C$35,1)</f>
        <v>0</v>
      </c>
      <c r="E27" s="12"/>
    </row>
    <row r="28" spans="1:5" s="16" customFormat="1">
      <c r="A28" s="27" t="s">
        <v>51</v>
      </c>
      <c r="B28" s="9" t="s">
        <v>60</v>
      </c>
      <c r="C28" s="76">
        <v>0</v>
      </c>
      <c r="D28" s="49">
        <f t="shared" si="0"/>
        <v>0</v>
      </c>
      <c r="E28" s="12"/>
    </row>
    <row r="29" spans="1:5" s="16" customFormat="1">
      <c r="A29" s="27" t="s">
        <v>53</v>
      </c>
      <c r="B29" s="9" t="s">
        <v>61</v>
      </c>
      <c r="C29" s="76">
        <v>0</v>
      </c>
      <c r="D29" s="49">
        <f t="shared" si="0"/>
        <v>0</v>
      </c>
      <c r="E29" s="12"/>
    </row>
    <row r="30" spans="1:5" s="16" customFormat="1">
      <c r="A30" s="27" t="s">
        <v>54</v>
      </c>
      <c r="B30" s="9" t="s">
        <v>62</v>
      </c>
      <c r="C30" s="76">
        <v>266.88</v>
      </c>
      <c r="D30" s="49">
        <f t="shared" si="0"/>
        <v>32.799999999999997</v>
      </c>
      <c r="E30" s="12" t="s">
        <v>113</v>
      </c>
    </row>
    <row r="31" spans="1:5" s="16" customFormat="1">
      <c r="A31" s="31" t="s">
        <v>55</v>
      </c>
      <c r="B31" s="9" t="s">
        <v>63</v>
      </c>
      <c r="C31" s="76">
        <v>4268.97</v>
      </c>
      <c r="D31" s="49">
        <f t="shared" si="0"/>
        <v>525.1</v>
      </c>
      <c r="E31" s="12" t="s">
        <v>113</v>
      </c>
    </row>
    <row r="32" spans="1:5" s="16" customFormat="1">
      <c r="A32" s="31" t="s">
        <v>1</v>
      </c>
      <c r="B32" s="9" t="s">
        <v>48</v>
      </c>
      <c r="C32" s="76">
        <v>35929.94</v>
      </c>
      <c r="D32" s="49">
        <f t="shared" si="0"/>
        <v>4419.3999999999996</v>
      </c>
      <c r="E32" s="12" t="s">
        <v>115</v>
      </c>
    </row>
    <row r="33" spans="1:5" s="50" customFormat="1" ht="25.5">
      <c r="A33" s="62" t="s">
        <v>68</v>
      </c>
      <c r="B33" s="64" t="s">
        <v>64</v>
      </c>
      <c r="C33" s="77">
        <v>0</v>
      </c>
      <c r="D33" s="69">
        <f t="shared" si="0"/>
        <v>0</v>
      </c>
      <c r="E33" s="12"/>
    </row>
    <row r="35" spans="1:5">
      <c r="A35" s="8" t="s">
        <v>69</v>
      </c>
      <c r="C35" s="68">
        <v>0.123</v>
      </c>
      <c r="D35" s="68"/>
    </row>
    <row r="36" spans="1:5" s="9" customFormat="1">
      <c r="A36" s="12"/>
      <c r="C36" s="12"/>
      <c r="D36" s="12"/>
    </row>
    <row r="37" spans="1:5" s="9" customFormat="1">
      <c r="A37" s="12"/>
      <c r="C37" s="12"/>
      <c r="D37" s="12"/>
    </row>
    <row r="38" spans="1:5" s="9" customFormat="1">
      <c r="A38" s="12"/>
      <c r="C38" s="12"/>
      <c r="D38" s="12"/>
    </row>
    <row r="39" spans="1:5" s="9" customFormat="1">
      <c r="A39" s="12"/>
      <c r="C39" s="12"/>
      <c r="D39" s="12"/>
    </row>
    <row r="40" spans="1:5" s="9" customFormat="1">
      <c r="A40" s="12"/>
      <c r="C40" s="12"/>
      <c r="D40" s="12"/>
    </row>
    <row r="41" spans="1:5" s="9" customFormat="1">
      <c r="A41" s="12"/>
      <c r="C41" s="12"/>
      <c r="D41" s="12"/>
    </row>
    <row r="42" spans="1:5" s="9" customFormat="1">
      <c r="A42" s="12"/>
      <c r="C42" s="87"/>
      <c r="D42" s="12"/>
    </row>
    <row r="43" spans="1:5">
      <c r="C43" s="87"/>
      <c r="E43" s="9"/>
    </row>
    <row r="44" spans="1:5">
      <c r="E44" s="9"/>
    </row>
    <row r="45" spans="1:5">
      <c r="E45" s="9"/>
    </row>
    <row r="46" spans="1:5">
      <c r="E46" s="9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9"/>
  <sheetViews>
    <sheetView tabSelected="1" zoomScaleNormal="100" workbookViewId="0">
      <pane ySplit="1" topLeftCell="A2" activePane="bottomLeft" state="frozen"/>
      <selection pane="bottomLeft" activeCell="E37" sqref="A1:E37"/>
    </sheetView>
  </sheetViews>
  <sheetFormatPr defaultRowHeight="12.75"/>
  <cols>
    <col min="1" max="1" width="54.7109375" style="8" customWidth="1"/>
    <col min="2" max="2" width="8.7109375" style="9" customWidth="1"/>
    <col min="3" max="4" width="16.7109375" style="12" customWidth="1"/>
    <col min="5" max="5" width="50.7109375" style="12" customWidth="1"/>
    <col min="6" max="16384" width="9.140625" style="12"/>
  </cols>
  <sheetData>
    <row r="1" spans="1:5" s="4" customFormat="1" ht="50.1" customHeight="1">
      <c r="A1" s="1" t="s">
        <v>130</v>
      </c>
      <c r="B1" s="2" t="s">
        <v>4</v>
      </c>
      <c r="C1" s="3" t="s">
        <v>92</v>
      </c>
      <c r="D1" s="3" t="s">
        <v>93</v>
      </c>
      <c r="E1" s="47" t="s">
        <v>65</v>
      </c>
    </row>
    <row r="2" spans="1:5" s="7" customFormat="1">
      <c r="A2" s="5"/>
      <c r="B2" s="6"/>
      <c r="C2" s="7" t="s">
        <v>14</v>
      </c>
      <c r="D2" s="7" t="s">
        <v>15</v>
      </c>
      <c r="E2" s="7" t="s">
        <v>16</v>
      </c>
    </row>
    <row r="3" spans="1:5">
      <c r="A3" s="8" t="s">
        <v>24</v>
      </c>
      <c r="B3" s="9" t="s">
        <v>14</v>
      </c>
      <c r="C3" s="70">
        <v>0</v>
      </c>
      <c r="D3" s="10">
        <f>ROUND(C3*C$35,1)</f>
        <v>0</v>
      </c>
    </row>
    <row r="4" spans="1:5">
      <c r="A4" s="8" t="s">
        <v>25</v>
      </c>
      <c r="B4" s="9" t="s">
        <v>15</v>
      </c>
      <c r="C4" s="70">
        <v>409.03</v>
      </c>
      <c r="D4" s="10">
        <f>ROUND(C4*C$35,1)</f>
        <v>58.5</v>
      </c>
      <c r="E4" s="12" t="s">
        <v>100</v>
      </c>
    </row>
    <row r="5" spans="1:5">
      <c r="A5" s="8" t="s">
        <v>26</v>
      </c>
      <c r="B5" s="9" t="s">
        <v>16</v>
      </c>
      <c r="C5" s="70">
        <v>0</v>
      </c>
      <c r="D5" s="10">
        <f>ROUND(C5*C$35,1)</f>
        <v>0</v>
      </c>
    </row>
    <row r="6" spans="1:5">
      <c r="A6" s="8" t="s">
        <v>2</v>
      </c>
      <c r="B6" s="9" t="s">
        <v>17</v>
      </c>
      <c r="C6" s="70">
        <v>0</v>
      </c>
      <c r="D6" s="10">
        <f>ROUND(C6*C$35,1)</f>
        <v>0</v>
      </c>
    </row>
    <row r="7" spans="1:5" s="16" customFormat="1">
      <c r="A7" s="13" t="s">
        <v>27</v>
      </c>
      <c r="B7" s="14" t="s">
        <v>18</v>
      </c>
      <c r="C7" s="71">
        <f>C3+C4+C5+C6</f>
        <v>409.03</v>
      </c>
      <c r="D7" s="15">
        <f>D3+D4+D5+D6</f>
        <v>58.5</v>
      </c>
      <c r="E7" s="12" t="s">
        <v>83</v>
      </c>
    </row>
    <row r="8" spans="1:5">
      <c r="A8" s="8" t="s">
        <v>0</v>
      </c>
      <c r="B8" s="9" t="s">
        <v>19</v>
      </c>
      <c r="C8" s="72">
        <f>ROUND(C7+C9+C10+C14+C18+C19-C20,2)</f>
        <v>0</v>
      </c>
      <c r="D8" s="72">
        <f>ROUND(D7+D9+D10+D14+D18+D19-D20,1)</f>
        <v>0</v>
      </c>
      <c r="E8" s="12" t="s">
        <v>82</v>
      </c>
    </row>
    <row r="9" spans="1:5">
      <c r="A9" s="19" t="s">
        <v>28</v>
      </c>
      <c r="B9" s="20" t="s">
        <v>20</v>
      </c>
      <c r="C9" s="73">
        <v>0</v>
      </c>
      <c r="D9" s="21">
        <f>ROUND(C9*C$35,1)</f>
        <v>0</v>
      </c>
    </row>
    <row r="10" spans="1:5">
      <c r="A10" s="23" t="s">
        <v>56</v>
      </c>
      <c r="B10" s="24" t="s">
        <v>21</v>
      </c>
      <c r="C10" s="74">
        <f>C11+C12+C13</f>
        <v>108422.04</v>
      </c>
      <c r="D10" s="25">
        <f>D11+D12+D13</f>
        <v>15504.4</v>
      </c>
      <c r="E10" s="12" t="s">
        <v>81</v>
      </c>
    </row>
    <row r="11" spans="1:5">
      <c r="A11" s="27" t="s">
        <v>29</v>
      </c>
      <c r="B11" s="9" t="s">
        <v>30</v>
      </c>
      <c r="C11" s="72">
        <v>0</v>
      </c>
      <c r="D11" s="17">
        <f>ROUND(C11*C$35,1)</f>
        <v>0</v>
      </c>
      <c r="E11" s="67"/>
    </row>
    <row r="12" spans="1:5">
      <c r="A12" s="27" t="s">
        <v>31</v>
      </c>
      <c r="B12" s="9" t="s">
        <v>32</v>
      </c>
      <c r="C12" s="72">
        <v>108422.04</v>
      </c>
      <c r="D12" s="17">
        <f>ROUND(C12*C$35,1)</f>
        <v>15504.4</v>
      </c>
      <c r="E12" s="12" t="s">
        <v>100</v>
      </c>
    </row>
    <row r="13" spans="1:5">
      <c r="A13" s="27" t="s">
        <v>33</v>
      </c>
      <c r="B13" s="9" t="s">
        <v>34</v>
      </c>
      <c r="C13" s="72">
        <v>0</v>
      </c>
      <c r="D13" s="17">
        <f>ROUND(C13*C$35,1)</f>
        <v>0</v>
      </c>
    </row>
    <row r="14" spans="1:5">
      <c r="A14" s="23" t="s">
        <v>66</v>
      </c>
      <c r="B14" s="24" t="s">
        <v>22</v>
      </c>
      <c r="C14" s="74">
        <f>SUM(C15:C17)</f>
        <v>0</v>
      </c>
      <c r="D14" s="25">
        <f>SUM(D15:D17)</f>
        <v>0</v>
      </c>
    </row>
    <row r="15" spans="1:5">
      <c r="A15" s="27" t="s">
        <v>67</v>
      </c>
      <c r="B15" s="9" t="s">
        <v>35</v>
      </c>
      <c r="C15" s="72">
        <v>0</v>
      </c>
      <c r="D15" s="17">
        <f>ROUND(C15*C$35,1)</f>
        <v>0</v>
      </c>
    </row>
    <row r="16" spans="1:5">
      <c r="A16" s="27" t="s">
        <v>36</v>
      </c>
      <c r="B16" s="9" t="s">
        <v>37</v>
      </c>
      <c r="C16" s="72">
        <v>0</v>
      </c>
      <c r="D16" s="17">
        <f>ROUND(C16*C$35,1)</f>
        <v>0</v>
      </c>
    </row>
    <row r="17" spans="1:5">
      <c r="A17" s="27" t="s">
        <v>38</v>
      </c>
      <c r="B17" s="9" t="s">
        <v>39</v>
      </c>
      <c r="C17" s="72">
        <v>0</v>
      </c>
      <c r="D17" s="17">
        <f>ROUND(C17*C$35,1)</f>
        <v>0</v>
      </c>
    </row>
    <row r="18" spans="1:5" s="16" customFormat="1">
      <c r="A18" s="13" t="s">
        <v>40</v>
      </c>
      <c r="B18" s="14" t="s">
        <v>23</v>
      </c>
      <c r="C18" s="71">
        <v>-4793.25</v>
      </c>
      <c r="D18" s="15">
        <f>ROUND(C18*C$35,1)</f>
        <v>-685.4</v>
      </c>
      <c r="E18" s="12" t="s">
        <v>100</v>
      </c>
    </row>
    <row r="19" spans="1:5" s="16" customFormat="1">
      <c r="A19" s="28" t="s">
        <v>41</v>
      </c>
      <c r="B19" s="29" t="s">
        <v>42</v>
      </c>
      <c r="C19" s="75">
        <v>-8589.91</v>
      </c>
      <c r="D19" s="30">
        <f>ROUND(C19*C$35,1)</f>
        <v>-1228.4000000000001</v>
      </c>
      <c r="E19" s="12" t="s">
        <v>100</v>
      </c>
    </row>
    <row r="20" spans="1:5" s="16" customFormat="1">
      <c r="A20" s="13" t="s">
        <v>43</v>
      </c>
      <c r="B20" s="14" t="s">
        <v>44</v>
      </c>
      <c r="C20" s="71">
        <f>C21+C22+C25+C26+C31+C32+C33</f>
        <v>95447.91</v>
      </c>
      <c r="D20" s="71">
        <f>D21+D22+D25+D26+D31+D32+D33</f>
        <v>13649.099999999999</v>
      </c>
      <c r="E20" s="12" t="s">
        <v>83</v>
      </c>
    </row>
    <row r="21" spans="1:5" s="16" customFormat="1">
      <c r="A21" s="31" t="s">
        <v>49</v>
      </c>
      <c r="B21" s="9" t="s">
        <v>57</v>
      </c>
      <c r="C21" s="76">
        <v>0</v>
      </c>
      <c r="D21" s="49">
        <f>ROUND(C21*C$35,1)</f>
        <v>0</v>
      </c>
      <c r="E21" s="12"/>
    </row>
    <row r="22" spans="1:5" s="16" customFormat="1">
      <c r="A22" s="31" t="s">
        <v>50</v>
      </c>
      <c r="B22" s="9" t="s">
        <v>45</v>
      </c>
      <c r="C22" s="76">
        <f>SUM(C23:C24)</f>
        <v>2056.4899999999998</v>
      </c>
      <c r="D22" s="49">
        <f>SUM(D23:D24)</f>
        <v>294.10000000000002</v>
      </c>
      <c r="E22" s="12" t="s">
        <v>109</v>
      </c>
    </row>
    <row r="23" spans="1:5" s="16" customFormat="1">
      <c r="A23" s="27" t="s">
        <v>98</v>
      </c>
      <c r="B23" s="9" t="s">
        <v>77</v>
      </c>
      <c r="C23" s="76">
        <v>930.5</v>
      </c>
      <c r="D23" s="49">
        <f>ROUND(C23*C$35,1)</f>
        <v>133.1</v>
      </c>
      <c r="E23" s="12" t="s">
        <v>107</v>
      </c>
    </row>
    <row r="24" spans="1:5" s="16" customFormat="1">
      <c r="A24" s="27" t="s">
        <v>99</v>
      </c>
      <c r="B24" s="79" t="s">
        <v>78</v>
      </c>
      <c r="C24" s="84">
        <v>1125.99</v>
      </c>
      <c r="D24" s="84">
        <f>ROUND(C24*C$35,1)</f>
        <v>161</v>
      </c>
      <c r="E24" s="80" t="s">
        <v>108</v>
      </c>
    </row>
    <row r="25" spans="1:5" s="16" customFormat="1">
      <c r="A25" s="31" t="s">
        <v>3</v>
      </c>
      <c r="B25" s="9" t="s">
        <v>58</v>
      </c>
      <c r="C25" s="76">
        <v>189.44</v>
      </c>
      <c r="D25" s="49">
        <f>ROUND(C25*C$35,1)</f>
        <v>27.1</v>
      </c>
      <c r="E25" s="80" t="s">
        <v>108</v>
      </c>
    </row>
    <row r="26" spans="1:5" s="16" customFormat="1">
      <c r="A26" s="31" t="s">
        <v>46</v>
      </c>
      <c r="B26" s="9" t="s">
        <v>47</v>
      </c>
      <c r="C26" s="76">
        <f>SUM(C27:C30)</f>
        <v>365.06</v>
      </c>
      <c r="D26" s="49">
        <f>SUM(D27:D30)</f>
        <v>52.199999999999996</v>
      </c>
      <c r="E26" s="12" t="s">
        <v>83</v>
      </c>
    </row>
    <row r="27" spans="1:5" s="16" customFormat="1">
      <c r="A27" s="27" t="s">
        <v>52</v>
      </c>
      <c r="B27" s="9" t="s">
        <v>59</v>
      </c>
      <c r="C27" s="76">
        <v>0</v>
      </c>
      <c r="D27" s="49">
        <f t="shared" ref="D27:D33" si="0">ROUND(C27*C$35,1)</f>
        <v>0</v>
      </c>
      <c r="E27" s="12"/>
    </row>
    <row r="28" spans="1:5" s="16" customFormat="1">
      <c r="A28" s="27" t="s">
        <v>51</v>
      </c>
      <c r="B28" s="9" t="s">
        <v>60</v>
      </c>
      <c r="C28" s="76">
        <v>0</v>
      </c>
      <c r="D28" s="49">
        <f t="shared" si="0"/>
        <v>0</v>
      </c>
      <c r="E28" s="12"/>
    </row>
    <row r="29" spans="1:5" s="16" customFormat="1">
      <c r="A29" s="27" t="s">
        <v>53</v>
      </c>
      <c r="B29" s="9" t="s">
        <v>61</v>
      </c>
      <c r="C29" s="76">
        <v>226.2</v>
      </c>
      <c r="D29" s="49">
        <f t="shared" si="0"/>
        <v>32.299999999999997</v>
      </c>
      <c r="E29" s="80" t="s">
        <v>118</v>
      </c>
    </row>
    <row r="30" spans="1:5" s="16" customFormat="1">
      <c r="A30" s="27" t="s">
        <v>54</v>
      </c>
      <c r="B30" s="9" t="s">
        <v>62</v>
      </c>
      <c r="C30" s="76">
        <v>138.86000000000001</v>
      </c>
      <c r="D30" s="49">
        <f t="shared" si="0"/>
        <v>19.899999999999999</v>
      </c>
      <c r="E30" s="80" t="s">
        <v>118</v>
      </c>
    </row>
    <row r="31" spans="1:5" s="16" customFormat="1">
      <c r="A31" s="31" t="s">
        <v>55</v>
      </c>
      <c r="B31" s="9" t="s">
        <v>63</v>
      </c>
      <c r="C31" s="76">
        <v>9687.7800000000007</v>
      </c>
      <c r="D31" s="49">
        <f t="shared" si="0"/>
        <v>1385.4</v>
      </c>
      <c r="E31" s="12" t="s">
        <v>100</v>
      </c>
    </row>
    <row r="32" spans="1:5" s="16" customFormat="1">
      <c r="A32" s="31" t="s">
        <v>1</v>
      </c>
      <c r="B32" s="9" t="s">
        <v>48</v>
      </c>
      <c r="C32" s="76">
        <v>83149.14</v>
      </c>
      <c r="D32" s="49">
        <f t="shared" si="0"/>
        <v>11890.3</v>
      </c>
      <c r="E32" s="12" t="s">
        <v>100</v>
      </c>
    </row>
    <row r="33" spans="1:5" s="50" customFormat="1" ht="25.5">
      <c r="A33" s="62" t="s">
        <v>68</v>
      </c>
      <c r="B33" s="64" t="s">
        <v>64</v>
      </c>
      <c r="C33" s="77">
        <v>0</v>
      </c>
      <c r="D33" s="77">
        <f t="shared" si="0"/>
        <v>0</v>
      </c>
      <c r="E33" s="12"/>
    </row>
    <row r="35" spans="1:5">
      <c r="A35" s="8" t="s">
        <v>69</v>
      </c>
      <c r="C35" s="68">
        <v>0.14299999999999999</v>
      </c>
      <c r="D35" s="68"/>
    </row>
    <row r="36" spans="1:5">
      <c r="E36" s="9"/>
    </row>
    <row r="37" spans="1:5">
      <c r="E37" s="9"/>
    </row>
    <row r="38" spans="1:5">
      <c r="E38" s="9"/>
    </row>
    <row r="39" spans="1:5">
      <c r="E39" s="9"/>
    </row>
  </sheetData>
  <pageMargins left="0.98425196850393704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ТЭБ 2024</vt:lpstr>
      <vt:lpstr>Диаграммы</vt:lpstr>
      <vt:lpstr>Нефтепродукты</vt:lpstr>
      <vt:lpstr>Газ</vt:lpstr>
      <vt:lpstr>ПТТ</vt:lpstr>
      <vt:lpstr>Электроэнергия</vt:lpstr>
      <vt:lpstr>Тепло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2014-12-05T01:22:22Z</dcterms:created>
  <dcterms:modified xsi:type="dcterms:W3CDTF">2025-10-22T15:01:46Z</dcterms:modified>
</cp:coreProperties>
</file>