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8800" windowHeight="11730"/>
  </bookViews>
  <sheets>
    <sheet name="1" sheetId="10" r:id="rId1"/>
  </sheets>
  <definedNames>
    <definedName name="_xlnm.Print_Area" localSheetId="0">'1'!$A$1:$J$186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6" i="10" l="1"/>
  <c r="E114" i="10"/>
  <c r="E136" i="10"/>
  <c r="E167" i="10"/>
  <c r="E115" i="10" l="1"/>
  <c r="E116" i="10"/>
  <c r="E89" i="10" l="1"/>
  <c r="E118" i="10"/>
  <c r="E130" i="10" l="1"/>
  <c r="E129" i="10"/>
  <c r="E87" i="10"/>
  <c r="E55" i="10" l="1"/>
  <c r="E54" i="10"/>
  <c r="D8" i="10" l="1"/>
  <c r="D9" i="10"/>
  <c r="F10" i="10"/>
  <c r="D10" i="10" s="1"/>
  <c r="G10" i="10"/>
  <c r="D11" i="10"/>
  <c r="D12" i="10"/>
  <c r="D13" i="10"/>
  <c r="G13" i="10"/>
  <c r="D14" i="10"/>
  <c r="D15" i="10"/>
  <c r="D16" i="10"/>
  <c r="F16" i="10"/>
  <c r="G16" i="10"/>
  <c r="F17" i="10"/>
  <c r="D17" i="10" s="1"/>
  <c r="D18" i="10"/>
  <c r="E19" i="10"/>
  <c r="F19" i="10"/>
  <c r="D19" i="10" s="1"/>
  <c r="F20" i="10"/>
  <c r="D20" i="10" s="1"/>
  <c r="F21" i="10"/>
  <c r="D21" i="10" s="1"/>
  <c r="E22" i="10"/>
  <c r="D24" i="10"/>
  <c r="G24" i="10"/>
  <c r="D25" i="10"/>
  <c r="G26" i="10"/>
  <c r="D26" i="10" s="1"/>
  <c r="D28" i="10"/>
  <c r="E29" i="10"/>
  <c r="F29" i="10"/>
  <c r="F30" i="10" s="1"/>
  <c r="E30" i="10"/>
  <c r="D31" i="10"/>
  <c r="D32" i="10"/>
  <c r="D33" i="10"/>
  <c r="F33" i="10"/>
  <c r="E34" i="10"/>
  <c r="F34" i="10"/>
  <c r="D34" i="10" s="1"/>
  <c r="G34" i="10"/>
  <c r="E35" i="10"/>
  <c r="F35" i="10"/>
  <c r="D35" i="10" s="1"/>
  <c r="G35" i="10"/>
  <c r="E36" i="10"/>
  <c r="F36" i="10"/>
  <c r="D36" i="10" s="1"/>
  <c r="G36" i="10"/>
  <c r="E41" i="10"/>
  <c r="F41" i="10"/>
  <c r="F44" i="10"/>
  <c r="D45" i="10"/>
  <c r="E46" i="10"/>
  <c r="F46" i="10"/>
  <c r="F64" i="10" s="1"/>
  <c r="G46" i="10"/>
  <c r="E47" i="10"/>
  <c r="F47" i="10"/>
  <c r="F65" i="10" s="1"/>
  <c r="G47" i="10"/>
  <c r="E48" i="10"/>
  <c r="F48" i="10"/>
  <c r="D48" i="10" s="1"/>
  <c r="G48" i="10"/>
  <c r="D51" i="10"/>
  <c r="D52" i="10"/>
  <c r="D53" i="10"/>
  <c r="D54" i="10"/>
  <c r="D55" i="10"/>
  <c r="E56" i="10"/>
  <c r="D56" i="10" s="1"/>
  <c r="D58" i="10"/>
  <c r="D59" i="10"/>
  <c r="E60" i="10"/>
  <c r="D60" i="10" s="1"/>
  <c r="E61" i="10"/>
  <c r="D61" i="10" s="1"/>
  <c r="F61" i="10"/>
  <c r="G61" i="10"/>
  <c r="E62" i="10"/>
  <c r="D62" i="10" s="1"/>
  <c r="F62" i="10"/>
  <c r="G62" i="10"/>
  <c r="E63" i="10"/>
  <c r="D63" i="10" s="1"/>
  <c r="F63" i="10"/>
  <c r="G63" i="10"/>
  <c r="G64" i="10"/>
  <c r="E65" i="10"/>
  <c r="G65" i="10"/>
  <c r="G66" i="10"/>
  <c r="E64" i="10" l="1"/>
  <c r="D65" i="10"/>
  <c r="F66" i="10"/>
  <c r="D47" i="10"/>
  <c r="D46" i="10"/>
  <c r="D29" i="10"/>
  <c r="D30" i="10" s="1"/>
  <c r="F22" i="10"/>
  <c r="D22" i="10" s="1"/>
  <c r="E103" i="10"/>
  <c r="D64" i="10" l="1"/>
  <c r="E66" i="10"/>
  <c r="D66" i="10" s="1"/>
  <c r="D128" i="10"/>
  <c r="D127" i="10"/>
  <c r="E125" i="10"/>
  <c r="E122" i="10"/>
  <c r="E105" i="10"/>
  <c r="E104" i="10"/>
  <c r="E71" i="10" l="1"/>
  <c r="F114" i="10" l="1"/>
  <c r="F72" i="10" l="1"/>
  <c r="F71" i="10" l="1"/>
  <c r="E178" i="10" l="1"/>
  <c r="D178" i="10"/>
  <c r="D177" i="10"/>
  <c r="D176" i="10"/>
  <c r="D174" i="10"/>
  <c r="G172" i="10"/>
  <c r="F172" i="10"/>
  <c r="E172" i="10"/>
  <c r="D170" i="10"/>
  <c r="D168" i="10"/>
  <c r="G167" i="10"/>
  <c r="D167" i="10" s="1"/>
  <c r="G164" i="10"/>
  <c r="F164" i="10"/>
  <c r="F181" i="10" s="1"/>
  <c r="E164" i="10"/>
  <c r="G162" i="10"/>
  <c r="F162" i="10"/>
  <c r="E162" i="10"/>
  <c r="D161" i="10"/>
  <c r="D160" i="10"/>
  <c r="F159" i="10"/>
  <c r="E159" i="10"/>
  <c r="D158" i="10"/>
  <c r="G157" i="10"/>
  <c r="G159" i="10" s="1"/>
  <c r="F157" i="10"/>
  <c r="D156" i="10"/>
  <c r="D155" i="10"/>
  <c r="D154" i="10"/>
  <c r="D153" i="10"/>
  <c r="G152" i="10"/>
  <c r="G163" i="10" s="1"/>
  <c r="F152" i="10"/>
  <c r="E152" i="10"/>
  <c r="D152" i="10" s="1"/>
  <c r="D151" i="10"/>
  <c r="E150" i="10"/>
  <c r="D150" i="10" s="1"/>
  <c r="E149" i="10"/>
  <c r="D149" i="10" s="1"/>
  <c r="D148" i="10"/>
  <c r="E147" i="10"/>
  <c r="D146" i="10"/>
  <c r="E145" i="10"/>
  <c r="D145" i="10"/>
  <c r="G144" i="10"/>
  <c r="F144" i="10"/>
  <c r="F163" i="10" s="1"/>
  <c r="F165" i="10" s="1"/>
  <c r="D142" i="10"/>
  <c r="G141" i="10"/>
  <c r="F141" i="10"/>
  <c r="E141" i="10"/>
  <c r="D141" i="10" s="1"/>
  <c r="G138" i="10"/>
  <c r="F138" i="10"/>
  <c r="E138" i="10"/>
  <c r="D136" i="10"/>
  <c r="D135" i="10"/>
  <c r="E131" i="10"/>
  <c r="D131" i="10" s="1"/>
  <c r="D130" i="10"/>
  <c r="D129" i="10"/>
  <c r="D126" i="10"/>
  <c r="D125" i="10"/>
  <c r="E124" i="10"/>
  <c r="D124" i="10" s="1"/>
  <c r="D123" i="10"/>
  <c r="G122" i="10"/>
  <c r="D122" i="10" s="1"/>
  <c r="E121" i="10"/>
  <c r="G120" i="10"/>
  <c r="G137" i="10" s="1"/>
  <c r="G139" i="10" s="1"/>
  <c r="F120" i="10"/>
  <c r="F137" i="10" s="1"/>
  <c r="F139" i="10" s="1"/>
  <c r="G117" i="10"/>
  <c r="F117" i="10"/>
  <c r="G116" i="10"/>
  <c r="G180" i="10" s="1"/>
  <c r="G184" i="10" s="1"/>
  <c r="F116" i="10"/>
  <c r="F180" i="10" s="1"/>
  <c r="F184" i="10" s="1"/>
  <c r="G114" i="10"/>
  <c r="G110" i="10"/>
  <c r="F110" i="10"/>
  <c r="E110" i="10"/>
  <c r="D109" i="10"/>
  <c r="D108" i="10"/>
  <c r="D107" i="10"/>
  <c r="G106" i="10"/>
  <c r="F106" i="10"/>
  <c r="G105" i="10"/>
  <c r="F105" i="10"/>
  <c r="D104" i="10"/>
  <c r="D103" i="10"/>
  <c r="G102" i="10"/>
  <c r="F102" i="10"/>
  <c r="D102" i="10"/>
  <c r="D101" i="10"/>
  <c r="D100" i="10"/>
  <c r="E99" i="10"/>
  <c r="E98" i="10"/>
  <c r="G97" i="10"/>
  <c r="F97" i="10"/>
  <c r="F99" i="10" s="1"/>
  <c r="E97" i="10"/>
  <c r="E96" i="10"/>
  <c r="D96" i="10" s="1"/>
  <c r="D95" i="10"/>
  <c r="D94" i="10"/>
  <c r="E93" i="10"/>
  <c r="D92" i="10"/>
  <c r="D91" i="10"/>
  <c r="E88" i="10"/>
  <c r="D88" i="10" s="1"/>
  <c r="D87" i="10"/>
  <c r="D86" i="10"/>
  <c r="D85" i="10"/>
  <c r="G84" i="10"/>
  <c r="F84" i="10"/>
  <c r="E84" i="10"/>
  <c r="D83" i="10"/>
  <c r="D82" i="10"/>
  <c r="D81" i="10"/>
  <c r="E80" i="10"/>
  <c r="D80" i="10"/>
  <c r="D79" i="10"/>
  <c r="D78" i="10"/>
  <c r="D77" i="10"/>
  <c r="G76" i="10"/>
  <c r="F76" i="10"/>
  <c r="D75" i="10"/>
  <c r="E74" i="10"/>
  <c r="D74" i="10" s="1"/>
  <c r="D73" i="10"/>
  <c r="E72" i="10"/>
  <c r="D72" i="10" s="1"/>
  <c r="D71" i="10"/>
  <c r="G70" i="10"/>
  <c r="F70" i="10"/>
  <c r="F115" i="10" s="1"/>
  <c r="F118" i="10" s="1"/>
  <c r="D106" i="10" l="1"/>
  <c r="D172" i="10"/>
  <c r="D89" i="10"/>
  <c r="E180" i="10"/>
  <c r="E117" i="10"/>
  <c r="D117" i="10" s="1"/>
  <c r="D121" i="10"/>
  <c r="E120" i="10"/>
  <c r="D120" i="10" s="1"/>
  <c r="G115" i="10"/>
  <c r="G118" i="10" s="1"/>
  <c r="E76" i="10"/>
  <c r="D76" i="10" s="1"/>
  <c r="D84" i="10"/>
  <c r="D90" i="10"/>
  <c r="D105" i="10"/>
  <c r="D99" i="10" s="1"/>
  <c r="D114" i="10"/>
  <c r="D138" i="10"/>
  <c r="D157" i="10"/>
  <c r="D159" i="10" s="1"/>
  <c r="D162" i="10"/>
  <c r="D97" i="10"/>
  <c r="D98" i="10"/>
  <c r="D110" i="10"/>
  <c r="D70" i="10"/>
  <c r="G165" i="10"/>
  <c r="E90" i="10"/>
  <c r="D116" i="10"/>
  <c r="D164" i="10"/>
  <c r="G181" i="10"/>
  <c r="G185" i="10" s="1"/>
  <c r="F185" i="10"/>
  <c r="E70" i="10"/>
  <c r="D93" i="10"/>
  <c r="D147" i="10"/>
  <c r="D144" i="10" s="1"/>
  <c r="E144" i="10"/>
  <c r="E163" i="10" s="1"/>
  <c r="F179" i="10"/>
  <c r="E137" i="10" l="1"/>
  <c r="E179" i="10" s="1"/>
  <c r="E183" i="10" s="1"/>
  <c r="G179" i="10"/>
  <c r="G183" i="10" s="1"/>
  <c r="G186" i="10" s="1"/>
  <c r="E181" i="10"/>
  <c r="D181" i="10" s="1"/>
  <c r="F183" i="10"/>
  <c r="F186" i="10" s="1"/>
  <c r="F182" i="10"/>
  <c r="D115" i="10"/>
  <c r="D118" i="10"/>
  <c r="E185" i="10"/>
  <c r="D185" i="10" s="1"/>
  <c r="G182" i="10"/>
  <c r="D163" i="10"/>
  <c r="E165" i="10"/>
  <c r="D165" i="10" s="1"/>
  <c r="E184" i="10"/>
  <c r="D184" i="10" s="1"/>
  <c r="D180" i="10"/>
  <c r="D137" i="10" l="1"/>
  <c r="E139" i="10"/>
  <c r="D139" i="10" s="1"/>
  <c r="E186" i="10"/>
  <c r="E182" i="10"/>
  <c r="D182" i="10" s="1"/>
  <c r="D179" i="10"/>
  <c r="D186" i="10" l="1"/>
  <c r="D183" i="10"/>
</calcChain>
</file>

<file path=xl/comments1.xml><?xml version="1.0" encoding="utf-8"?>
<comments xmlns="http://schemas.openxmlformats.org/spreadsheetml/2006/main">
  <authors>
    <author>Автор</author>
  </authors>
  <commentList>
    <comment ref="A135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<sst xmlns="http://schemas.openxmlformats.org/spreadsheetml/2006/main" count="516" uniqueCount="196">
  <si>
    <t>Расходы на содержание уличного освещения</t>
  </si>
  <si>
    <t>Уличное освещение</t>
  </si>
  <si>
    <t>Техническое обслуживание  сетей уличного освещения</t>
  </si>
  <si>
    <t>Мероприятия по благоустройству МО «Город Отрадное»</t>
  </si>
  <si>
    <t>Проверка достоверности сметной документации</t>
  </si>
  <si>
    <t xml:space="preserve">Оказание услуг по обращению с биологическими отходами </t>
  </si>
  <si>
    <t xml:space="preserve">Приобретение детского оборудования </t>
  </si>
  <si>
    <t>№
п/п</t>
  </si>
  <si>
    <t>Источники финансирования</t>
  </si>
  <si>
    <t>Объем финансирования, тыс. рублей</t>
  </si>
  <si>
    <t>Всего</t>
  </si>
  <si>
    <t>Ответственный за выполнение мероприятий подпрограммы</t>
  </si>
  <si>
    <t>Планируемые результаты выполнения мероприятий подпрограммы</t>
  </si>
  <si>
    <t>Местный бюджет</t>
  </si>
  <si>
    <t>Областной бюджет</t>
  </si>
  <si>
    <t>Администрация МО «Город Отрадное»</t>
  </si>
  <si>
    <t xml:space="preserve">Администрация МО «Город Отрадное» </t>
  </si>
  <si>
    <t>Создание комфортных и безопасных  условий для граждан</t>
  </si>
  <si>
    <t>Улучшение облика города, поддержание чистоты и порядка на улицах города и создание безопасных условий для жителей</t>
  </si>
  <si>
    <t>Создание комфортных и безопасных условий для жителей</t>
  </si>
  <si>
    <t>Создание комфортных и безопасных условий для 
жителей</t>
  </si>
  <si>
    <t>Улучшение санитарного состояния города, поддержание чистоты и порядка на улицах города и создание безопасных условий для жителей</t>
  </si>
  <si>
    <t xml:space="preserve">Экспертиза сметной документации </t>
  </si>
  <si>
    <t>Содержание  автомобильных дорог общего пользования местного значения</t>
  </si>
  <si>
    <t>Устройство тротуаров и пешеходных дорожек</t>
  </si>
  <si>
    <t>Приведение в нормативное состояние дорог</t>
  </si>
  <si>
    <t>Поддержание в  нормативном состоянии дорожного покрытия и инженерных сооружений</t>
  </si>
  <si>
    <t>Безопасность дорожного движения</t>
  </si>
  <si>
    <t>Мероприятия по поддержке коммунального хозяйства</t>
  </si>
  <si>
    <t>Выполнение действий, направленных на энергосбережение и повышение энергетической эффективности использования энергетических ресурсов (энергосервис) по уличному освещению в г. Отрадное Кировского района Ленинградской области</t>
  </si>
  <si>
    <t>Улучшение условий проживания граждан</t>
  </si>
  <si>
    <t xml:space="preserve">Улучшение условий проживания </t>
  </si>
  <si>
    <t>Улучшение качества и комфортности проживания граждан</t>
  </si>
  <si>
    <t>Энергосбережение и повышение 
энергетической эффективности 
использования энергетических ресурсов 
по уличному освещению, создание комфортных и безопасных условий проживания для граждан и детей города</t>
  </si>
  <si>
    <t>Мероприятия в сфере обращения с отходами в целях охраны окружающей среды</t>
  </si>
  <si>
    <t>Повышение и создание комфортных и безопасных условий проживания граждан</t>
  </si>
  <si>
    <t>Текущее содержание, обслуживание светофоров Т-7 
Установка дорожных знаков, неровностей в соответствии с  проектом организации дорожного движения</t>
  </si>
  <si>
    <t>Наименование  структурного элемента</t>
  </si>
  <si>
    <t>1</t>
  </si>
  <si>
    <t>2</t>
  </si>
  <si>
    <t>3</t>
  </si>
  <si>
    <t>1.1</t>
  </si>
  <si>
    <t>1.2</t>
  </si>
  <si>
    <t>1.3</t>
  </si>
  <si>
    <t>Комплекс процессных мероприятий № 1 "Благоустройство территории МО «Город Отрадное»</t>
  </si>
  <si>
    <t>Комплекс процессных мероприятий № 2 «Содержание, капитальный ремонт (ремонт) дорог общего пользования и дворовых территорий»</t>
  </si>
  <si>
    <t>Комплекс процессных мероприятий № 3 "Устройство тротуаров и пешеходных дорожек"</t>
  </si>
  <si>
    <t>4</t>
  </si>
  <si>
    <t>5</t>
  </si>
  <si>
    <t>6</t>
  </si>
  <si>
    <t>2.2</t>
  </si>
  <si>
    <t>2.3</t>
  </si>
  <si>
    <t>2.5</t>
  </si>
  <si>
    <t>Прочие мероприятия</t>
  </si>
  <si>
    <t>3.2</t>
  </si>
  <si>
    <t>4.1</t>
  </si>
  <si>
    <t>Комплекс процессных мероприятий № 4 «Обеспечение устойчивого функционирования и развития  коммунального хозяйства»</t>
  </si>
  <si>
    <t>Комплекс процессных мероприятий № 5 «Обеспечение реализации энергосберегающих мероприятий»</t>
  </si>
  <si>
    <t>Комплекс процессных мероприятий № 6 «Организация мероприятий в сфере обращения с отходами»</t>
  </si>
  <si>
    <t>Приобретение коммунальной техники</t>
  </si>
  <si>
    <t xml:space="preserve">Техническое обслуживание и текущий ремонт газораспределительной сети </t>
  </si>
  <si>
    <t>Комплексы процессных мероприятий:</t>
  </si>
  <si>
    <t>5.1</t>
  </si>
  <si>
    <t>ИТОГО по мероприятиям направленным  на "Благоустройство территории МО «Город Отрадное»</t>
  </si>
  <si>
    <t>ИТОГО по мероприятиям мероприятиям «Содержание, капитальный ремонт (ремонт) дорог общего пользования и дворовых территорий»</t>
  </si>
  <si>
    <t>ИТОГО по  мероприятиям направленным на "Обеспечение устойчивого функционирования и развития  коммунального хозяйства»</t>
  </si>
  <si>
    <t>ИТОГО по муниципальной программе</t>
  </si>
  <si>
    <t>ВСЕГО по комплексным процессам</t>
  </si>
  <si>
    <t>Проектирование строительства инженерной и транспортной инфраструктуры</t>
  </si>
  <si>
    <t>Проектирование объектов  инженерной и транспортной инфраструктуры на земельных участках "г. Отрадное мкр. Ивановская"</t>
  </si>
  <si>
    <t>Обеспечение деятельности (услуги, работы) муниципальных учреждений</t>
  </si>
  <si>
    <t>ПРИЛОЖЕНИЕ</t>
  </si>
  <si>
    <t>Приобретение оборудования для уличного освещения</t>
  </si>
  <si>
    <t>Создание мест (площадок) накопления твердых коммунальных отходов</t>
  </si>
  <si>
    <t>2025 год</t>
  </si>
  <si>
    <t>3.3</t>
  </si>
  <si>
    <t>Актуализация схемы газоснабжения</t>
  </si>
  <si>
    <t>Актуализация проекта организации дорожного движения</t>
  </si>
  <si>
    <t>Актуализация схемы санитарной очистки города Отрадное</t>
  </si>
  <si>
    <t>2.4</t>
  </si>
  <si>
    <t>2.6</t>
  </si>
  <si>
    <t>Приобретение и доставка новогодних украшений</t>
  </si>
  <si>
    <t>2.7</t>
  </si>
  <si>
    <t>7</t>
  </si>
  <si>
    <t>Актуализация схемы теплоснабжения города Отрадное</t>
  </si>
  <si>
    <t>Энергопотребление КНС                              (ул. Питерская, ул. Балтийская)</t>
  </si>
  <si>
    <t>1.4</t>
  </si>
  <si>
    <t>Техническое обслуживание и текущий ремонт газораспределительной сети "Газоснабжение индивидуальных домов в микрорайонах "Строитель" и "Левый берег реки Тосна" Ленинградской области Кировского района г. Отрадное"</t>
  </si>
  <si>
    <t>Техническое обслуживание и текущий ремонт газораспределительной сети "Строительство газопровода, водопровода, автомобильной дороги и сетей электроснабжения на объекте: «кадастровый квартал 47:16:0201002 зона малоэтажной жилой застройки индивидуальными жилыми домами, месторасположение:  Ленинградской области Кировского района г. Отрадное, между ул. Питерской и ул. Петрушинской и ул. Балтийской"</t>
  </si>
  <si>
    <t xml:space="preserve"> Техническое обслуживание и текущий ремонт газораспределительной сети «Распределительный газопровод              1 очереди строительства по адресу: ЛО, Кировский р-н, г. Отрадное, 13 линия от д. 75/100 от дома 84А по 14 линии»</t>
  </si>
  <si>
    <t>Разработка дизайн проекта</t>
  </si>
  <si>
    <t>1.5</t>
  </si>
  <si>
    <t>Устройство видеонаблюдения на территории МО "Город Отрадное"</t>
  </si>
  <si>
    <t>Разработка топливно-энергетического баланса города Отрадное</t>
  </si>
  <si>
    <t>Поддержка развития общественной инфраструктуры муниципального значения</t>
  </si>
  <si>
    <t>Ремонт дворовых территорий МКД, проездов к дворовым территориям МКД МО «Город Отрадное»</t>
  </si>
  <si>
    <t>МБУ "ЦБО"</t>
  </si>
  <si>
    <t>2026 год</t>
  </si>
  <si>
    <t xml:space="preserve">Обязательное страхование гражданской  ответсвенности  владельца опасного объекта  </t>
  </si>
  <si>
    <t>Разработка программы энергосбережение и повышение энергетической эффективности использования энергетических ресурсов (актуализация)  по уличному освещению в г. Отрадное Кировского района Ленинградской области</t>
  </si>
  <si>
    <t>Благоустройство территории                     ул. Новая, ул. Советская (Больница)</t>
  </si>
  <si>
    <t>Кировский район</t>
  </si>
  <si>
    <t>Ликвидация несанкционированных  свалок в рамках  государственной программы Ленинградской области "Охрана окружающей среды Ленинградской области</t>
  </si>
  <si>
    <t>Капитальный ремонт и ремонт автомобильных дорог общего пользования местного значения, имеющих приоритетный социально значимый характер:</t>
  </si>
  <si>
    <t>2.1</t>
  </si>
  <si>
    <t>Проектирование и строительство объектов инженерной и транспортной инфрастуктуры на земельных участках, предоставленных бесплатно гражданам</t>
  </si>
  <si>
    <t>3. Отраслевой проект "Эффективное обращение с отходами производства и потребления на территории Ленинградской области</t>
  </si>
  <si>
    <t>Мероприятие по созданию  мест (площадок) накопления твердых коммунальных отходов</t>
  </si>
  <si>
    <t>3.1.</t>
  </si>
  <si>
    <t>Мероприятие по ликвидации несанкционированных свалок</t>
  </si>
  <si>
    <t>ИТОГО по отраслевому проекту 3:</t>
  </si>
  <si>
    <t>ИТОГО по отраслевому проекту 2:</t>
  </si>
  <si>
    <t>ИТОГО по отраслевому проекту 1:</t>
  </si>
  <si>
    <t>1.Отраслевой проект "Развитие и приведение в нормативное состояние автомобильных дорог общего пользования":</t>
  </si>
  <si>
    <t>2. Отраслевой проект "Улучшение жилищных условий и обеспечение жильем отдельных категорий граждан"</t>
  </si>
  <si>
    <t>Приобретение коммунальной спецтехники и оборудования в лизинг(сублизинг)</t>
  </si>
  <si>
    <t>Мероприятия, направленные на поддержку развития объектов общественной инфраструктуры, обеспечение устойчивого функционирования объектов социальной сферы, мероприятий по благоустройству территорий городских и сельских поселений Кировского муниципального района Ленинградской области</t>
  </si>
  <si>
    <t>4.2</t>
  </si>
  <si>
    <t>Ремонт участка автомобильной дороги ул. Железнодорожная от улиц Центральная до дома 3</t>
  </si>
  <si>
    <t>Ремонт участка автомобильной дороги Международный проспект от ПК00+11,5 до ПК28+19,3</t>
  </si>
  <si>
    <t>2.1.1</t>
  </si>
  <si>
    <t xml:space="preserve"> Мероприятия по проектированию и строительству  объектов инженерной  и транспортной инфраструктуры на земельных участках, предоставленных бесплатно гражданам</t>
  </si>
  <si>
    <t>Администрация МО "Город Отрадное"</t>
  </si>
  <si>
    <t>1.6</t>
  </si>
  <si>
    <t>Устройство грунтовых дорог и планировка земельного участка, ограниченного подъездной дорогой к СНТ "Союз-Чернобыль, ул. Западной, подъездной дорогой к СНТ "Деревня "Львовские Лужки"</t>
  </si>
  <si>
    <t>2027 год</t>
  </si>
  <si>
    <t>Устройство одностороннего движения по ул. Победы</t>
  </si>
  <si>
    <r>
      <t xml:space="preserve">Ремонт асфальтобетонного покрытия участка автомобильной дороги общего пользования местного значения </t>
    </r>
    <r>
      <rPr>
        <sz val="12"/>
        <rFont val="Times New Roman"/>
        <family val="1"/>
        <charset val="204"/>
      </rPr>
      <t>3й Советский проспект</t>
    </r>
  </si>
  <si>
    <t>Ремонт и модернизация мест (площадок) накопления твердых коммунальных отходов</t>
  </si>
  <si>
    <t>1341,9 об  план</t>
  </si>
  <si>
    <t>конкурс площадь 5000+заявка фкгс на 2026 - 500</t>
  </si>
  <si>
    <t>Благоустройство Екатерининского пруда, 2 этап</t>
  </si>
  <si>
    <t>Реализация областного закона от 16.02.2024 года № 10-оз
"О содействии участию населения в осуществлении местного самоуправления в Ленинградской области"</t>
  </si>
  <si>
    <t>6.1</t>
  </si>
  <si>
    <t>Ремонт асфальтового покрытия ул. Дружбы, г. Отрадное</t>
  </si>
  <si>
    <t>Устройство дорожных знаков и искусственных неровностей на территории города</t>
  </si>
  <si>
    <t>Ремонт и устройство пешеходных дорожек</t>
  </si>
  <si>
    <t>1.7</t>
  </si>
  <si>
    <t>Нанесение дорожной разметки на пешеходных переходах в г.
Отрадное Кировский район Ленинградская область</t>
  </si>
  <si>
    <t xml:space="preserve">Обеспечение безопасности дорожного движения </t>
  </si>
  <si>
    <t>Ремонт асфальтобетонного покрытия автомобильной дороги общего пользования местного значения ул. Вокзальная</t>
  </si>
  <si>
    <t xml:space="preserve">Ремонт асфальтобетонного покрытия автомобильной дороги общего пользования местного значения ул. Заводская </t>
  </si>
  <si>
    <t>Текущий ремонт Набережной р. Нева</t>
  </si>
  <si>
    <t>ким</t>
  </si>
  <si>
    <t>гардашников</t>
  </si>
  <si>
    <t>Проектирование и монтаж системы видеонаблюдения на общественной территории "Яблоневая алеея"</t>
  </si>
  <si>
    <t xml:space="preserve">Приобретение и установка оборудования для детской площадки  г.Отрадное, пересечение пр. Ленсовета и 11-ой линии </t>
  </si>
  <si>
    <t>покраска перил и др.</t>
  </si>
  <si>
    <t>3 школа, ул. Победы до трассы и др</t>
  </si>
  <si>
    <t>будем подавать заявку</t>
  </si>
  <si>
    <t>перенос с 2024</t>
  </si>
  <si>
    <t>зверев</t>
  </si>
  <si>
    <t>закупка светильников, перен опор, реконструкция сетей и др</t>
  </si>
  <si>
    <t>для участия в программе фкгс</t>
  </si>
  <si>
    <t>международный пр</t>
  </si>
  <si>
    <t>камеры по городу</t>
  </si>
  <si>
    <t>10% от 50млн</t>
  </si>
  <si>
    <t>ротонда,скамейки, дорожки, детское и др.</t>
  </si>
  <si>
    <t>лагутин</t>
  </si>
  <si>
    <t>если будем учавствовать в фкгс дворы</t>
  </si>
  <si>
    <t>дорожные ограждения, лежачие и др</t>
  </si>
  <si>
    <t>Благоустройство  общественной территории  около  МБОУ "Лицей г.Отрадное</t>
  </si>
  <si>
    <t>для участие в дорогах</t>
  </si>
  <si>
    <t>ВСЕГО по отраслевым проектам:</t>
  </si>
  <si>
    <t>перенос с 2024, КР 10млн</t>
  </si>
  <si>
    <t>подали заявку 30.10.2024</t>
  </si>
  <si>
    <t>всего</t>
  </si>
  <si>
    <t xml:space="preserve">Ремонт асфальтобетонного покрытия </t>
  </si>
  <si>
    <t>Поддержание в нормативном состоянии инженерных сооружений</t>
  </si>
  <si>
    <t>Приобретение в лизинг коммунальной техники</t>
  </si>
  <si>
    <t>Перечень структурных элементов муниципальной программы «Поддержка и развитие коммунального хозяйства, транспортной инфраструктуры, благоустройства на территории Отрадненского городского поселения Кировского муниципального района Ленинградской области
на 2025–2027 годы»</t>
  </si>
  <si>
    <t>ОБЕСПЕЧЕНИЕ БЕЗОПАСНОСТИ ДОРОЖНОГО ДВИЖЕНИЯ НА АВТОМОБИЛЬНЫХ ДОРОГАХ ОБЩЕГО ПОЛЬЗОВАНИЯ МЕСТНОГО ЗНАЧЕНИЯ:</t>
  </si>
  <si>
    <t>Диспетчеризация (счетчики)</t>
  </si>
  <si>
    <t>РЕМОНТ АВТОМОБИЛЬНЫХ ДОРОГ ОБЩЕГО ПОЛЬЗОВАНИЯ МЕСТНОГО ЗНАЧЕНИЯ</t>
  </si>
  <si>
    <t>2.1.</t>
  </si>
  <si>
    <t>Комплекс процессных мероприятий № 7 «Услуги в области похоронного дела"</t>
  </si>
  <si>
    <t>Предоставление гарантированного перечня услуг по погребению погибших (умерших), при отсутствии супруга, близких родственников, иных родственников либо законного представителя умершего или при невозможности осуществить ими погребение, а также при отсутствии иных лиц, взявших на себя обязанность осуществить погребение</t>
  </si>
  <si>
    <t>Обеспечение  деятельности (услуги, работы) муниципальных учреждений</t>
  </si>
  <si>
    <t>1.8</t>
  </si>
  <si>
    <t>Устройство (монтаж) недостающих  средств организации и регулирования дорожного движения на пешеходных  переходах на улицах  г. Отрадное</t>
  </si>
  <si>
    <t>Проектирование и строительство объектов инженерной и транспортной инфрастуктуры на земельных участках, предоставленных бесплатно гражданам (остатки средств на начало текущего финансового года)</t>
  </si>
  <si>
    <t>Комплекс процессных мероприятий № 8 «Увековечивание памяти  погибщих при защите  Отечества "</t>
  </si>
  <si>
    <t xml:space="preserve"> Работа с воинскими захоронениями, их благоустройство, реставрация и уход за памятниками, стелами, обелисками и другими мемориальными сооружениями;</t>
  </si>
  <si>
    <t>2..8</t>
  </si>
  <si>
    <t>Благоустройство  общественной территории "Яблоневая аллея, 2 этап"</t>
  </si>
  <si>
    <t>3.1</t>
  </si>
  <si>
    <t>Осуществление мероприятий по содержанию мест захоронений и организации  благоустройства территорий мунципальных образований, на которых располагаются места захоронения, направленных на увековечевание памяти погибших при защите Отечества</t>
  </si>
  <si>
    <t>Приобретение уличных светильников (средства из резервного депутатского фонда)</t>
  </si>
  <si>
    <t>Принятие мер по обеспечению безопасности пешеходов на 1-ой линии от Международного проспекта до 1-го Советского  проспекта</t>
  </si>
  <si>
    <t xml:space="preserve">Установка ИДН 900 и дорожных знако, согласно схемы  организации дорожного двтжения на проспекте Ленсовета от 13-ой до 14-ой линии </t>
  </si>
  <si>
    <t>Субсидия на приобретение основных средств</t>
  </si>
  <si>
    <t>КОРРЕКЦИЯ от Т.В.</t>
  </si>
  <si>
    <t xml:space="preserve">плюс 43,0 Коррекция от Т.В. </t>
  </si>
  <si>
    <t xml:space="preserve">  минус 800,0</t>
  </si>
  <si>
    <t xml:space="preserve"> минус 2500</t>
  </si>
  <si>
    <t>2500+800=3300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</si>
</sst>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0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b/>
      <sz val="12"/>
      <color rgb="FFFF0000"/>
      <name val="Times New Roman"/>
      <family val="1"/>
      <charset val="204"/>
    </font>
    <font>
      <sz val="8"/>
      <color rgb="FF2C2D2E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287">
    <xf numFmtId="0" fontId="0" fillId="0" borderId="0" xfId="0"/>
    <xf numFmtId="0" fontId="1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 wrapText="1"/>
    </xf>
    <xf numFmtId="0" fontId="14" fillId="7" borderId="0" xfId="0" applyFont="1" applyFill="1" applyBorder="1" applyAlignment="1">
      <alignment horizontal="center" vertical="center"/>
    </xf>
    <xf numFmtId="164" fontId="2" fillId="6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1" fontId="3" fillId="5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8" fillId="5" borderId="0" xfId="0" applyFont="1" applyFill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2" fillId="4" borderId="0" xfId="0" applyNumberFormat="1" applyFont="1" applyFill="1" applyBorder="1" applyAlignment="1">
      <alignment vertical="center" wrapText="1"/>
    </xf>
    <xf numFmtId="49" fontId="2" fillId="4" borderId="9" xfId="0" applyNumberFormat="1" applyFont="1" applyFill="1" applyBorder="1" applyAlignment="1">
      <alignment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vertical="center" wrapText="1"/>
    </xf>
    <xf numFmtId="49" fontId="2" fillId="0" borderId="15" xfId="0" applyNumberFormat="1" applyFont="1" applyFill="1" applyBorder="1" applyAlignment="1">
      <alignment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2" fillId="6" borderId="5" xfId="0" applyNumberFormat="1" applyFont="1" applyFill="1" applyBorder="1" applyAlignment="1">
      <alignment vertical="center" wrapText="1"/>
    </xf>
    <xf numFmtId="49" fontId="2" fillId="6" borderId="6" xfId="0" applyNumberFormat="1" applyFont="1" applyFill="1" applyBorder="1" applyAlignment="1">
      <alignment vertical="center" wrapText="1"/>
    </xf>
    <xf numFmtId="49" fontId="2" fillId="6" borderId="7" xfId="0" applyNumberFormat="1" applyFont="1" applyFill="1" applyBorder="1" applyAlignment="1">
      <alignment vertical="center" wrapText="1"/>
    </xf>
    <xf numFmtId="49" fontId="2" fillId="6" borderId="8" xfId="0" applyNumberFormat="1" applyFont="1" applyFill="1" applyBorder="1" applyAlignment="1">
      <alignment vertical="center" wrapText="1"/>
    </xf>
    <xf numFmtId="49" fontId="2" fillId="6" borderId="9" xfId="0" applyNumberFormat="1" applyFont="1" applyFill="1" applyBorder="1" applyAlignment="1">
      <alignment vertical="center" wrapText="1"/>
    </xf>
    <xf numFmtId="49" fontId="2" fillId="6" borderId="10" xfId="0" applyNumberFormat="1" applyFont="1" applyFill="1" applyBorder="1" applyAlignment="1">
      <alignment vertical="center" wrapText="1"/>
    </xf>
    <xf numFmtId="49" fontId="14" fillId="0" borderId="0" xfId="0" applyNumberFormat="1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49" fontId="17" fillId="5" borderId="0" xfId="0" applyNumberFormat="1" applyFont="1" applyFill="1" applyAlignment="1">
      <alignment horizontal="left" vertical="center" wrapText="1"/>
    </xf>
    <xf numFmtId="49" fontId="17" fillId="0" borderId="0" xfId="0" applyNumberFormat="1" applyFont="1" applyFill="1" applyAlignment="1">
      <alignment horizontal="left" vertical="center" wrapText="1"/>
    </xf>
    <xf numFmtId="0" fontId="17" fillId="0" borderId="0" xfId="0" applyFont="1" applyFill="1" applyAlignment="1">
      <alignment horizontal="left" vertical="center" wrapText="1"/>
    </xf>
    <xf numFmtId="0" fontId="17" fillId="5" borderId="0" xfId="0" applyFont="1" applyFill="1" applyAlignment="1">
      <alignment horizontal="left" vertical="center" wrapText="1"/>
    </xf>
    <xf numFmtId="49" fontId="14" fillId="0" borderId="0" xfId="0" applyNumberFormat="1" applyFont="1" applyFill="1" applyBorder="1" applyAlignment="1">
      <alignment vertical="center" wrapText="1"/>
    </xf>
    <xf numFmtId="49" fontId="17" fillId="5" borderId="0" xfId="0" applyNumberFormat="1" applyFont="1" applyFill="1" applyBorder="1" applyAlignment="1">
      <alignment horizontal="left" vertical="center" wrapText="1"/>
    </xf>
    <xf numFmtId="49" fontId="17" fillId="5" borderId="7" xfId="0" applyNumberFormat="1" applyFont="1" applyFill="1" applyBorder="1" applyAlignment="1">
      <alignment horizontal="left" vertical="top" wrapText="1"/>
    </xf>
    <xf numFmtId="49" fontId="17" fillId="5" borderId="0" xfId="0" applyNumberFormat="1" applyFont="1" applyFill="1" applyBorder="1" applyAlignment="1">
      <alignment horizontal="left" vertical="top" wrapText="1"/>
    </xf>
    <xf numFmtId="49" fontId="17" fillId="0" borderId="0" xfId="0" applyNumberFormat="1" applyFont="1" applyFill="1" applyBorder="1" applyAlignment="1">
      <alignment horizontal="left" vertical="center" wrapText="1"/>
    </xf>
    <xf numFmtId="49" fontId="12" fillId="5" borderId="7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164" fontId="1" fillId="5" borderId="1" xfId="0" applyNumberFormat="1" applyFont="1" applyFill="1" applyBorder="1" applyAlignment="1">
      <alignment horizontal="center" vertical="center" wrapText="1"/>
    </xf>
    <xf numFmtId="164" fontId="2" fillId="7" borderId="1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164" fontId="1" fillId="5" borderId="1" xfId="0" applyNumberFormat="1" applyFont="1" applyFill="1" applyBorder="1" applyAlignment="1">
      <alignment horizontal="center" vertical="center"/>
    </xf>
    <xf numFmtId="4" fontId="8" fillId="0" borderId="0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/>
    </xf>
    <xf numFmtId="49" fontId="9" fillId="0" borderId="9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49" fontId="17" fillId="5" borderId="0" xfId="0" applyNumberFormat="1" applyFont="1" applyFill="1" applyBorder="1" applyAlignment="1">
      <alignment vertical="center" wrapText="1"/>
    </xf>
    <xf numFmtId="0" fontId="2" fillId="5" borderId="0" xfId="0" applyFont="1" applyFill="1" applyBorder="1" applyAlignment="1">
      <alignment vertical="center"/>
    </xf>
    <xf numFmtId="0" fontId="1" fillId="5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2" fillId="5" borderId="1" xfId="0" applyNumberFormat="1" applyFont="1" applyFill="1" applyBorder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2" fillId="5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" fontId="1" fillId="7" borderId="0" xfId="0" applyNumberFormat="1" applyFont="1" applyFill="1" applyBorder="1" applyAlignment="1">
      <alignment horizontal="center" vertical="center" wrapText="1"/>
    </xf>
    <xf numFmtId="4" fontId="2" fillId="6" borderId="0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/>
    </xf>
    <xf numFmtId="0" fontId="9" fillId="5" borderId="0" xfId="0" applyFont="1" applyFill="1" applyAlignment="1">
      <alignment horizontal="left" vertical="center" wrapText="1"/>
    </xf>
    <xf numFmtId="0" fontId="2" fillId="5" borderId="0" xfId="0" applyFont="1" applyFill="1" applyAlignment="1">
      <alignment horizontal="center" vertical="center" wrapText="1"/>
    </xf>
    <xf numFmtId="0" fontId="1" fillId="7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" fillId="5" borderId="0" xfId="0" applyNumberFormat="1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64" fontId="2" fillId="5" borderId="4" xfId="0" applyNumberFormat="1" applyFont="1" applyFill="1" applyBorder="1" applyAlignment="1">
      <alignment horizontal="center" vertical="center" wrapText="1"/>
    </xf>
    <xf numFmtId="164" fontId="2" fillId="5" borderId="4" xfId="0" applyNumberFormat="1" applyFont="1" applyFill="1" applyBorder="1" applyAlignment="1">
      <alignment horizontal="center" vertical="center"/>
    </xf>
    <xf numFmtId="164" fontId="1" fillId="5" borderId="4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left" vertical="center"/>
    </xf>
    <xf numFmtId="0" fontId="1" fillId="5" borderId="0" xfId="0" applyFont="1" applyFill="1" applyBorder="1" applyAlignment="1">
      <alignment horizontal="left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/>
    </xf>
    <xf numFmtId="164" fontId="9" fillId="7" borderId="1" xfId="0" applyNumberFormat="1" applyFont="1" applyFill="1" applyBorder="1" applyAlignment="1">
      <alignment horizontal="center" vertical="center" wrapText="1"/>
    </xf>
    <xf numFmtId="164" fontId="8" fillId="7" borderId="1" xfId="0" applyNumberFormat="1" applyFont="1" applyFill="1" applyBorder="1" applyAlignment="1">
      <alignment horizontal="center" vertical="center"/>
    </xf>
    <xf numFmtId="164" fontId="8" fillId="7" borderId="1" xfId="0" applyNumberFormat="1" applyFont="1" applyFill="1" applyBorder="1" applyAlignment="1">
      <alignment horizontal="center" vertical="center" wrapText="1"/>
    </xf>
    <xf numFmtId="164" fontId="19" fillId="7" borderId="1" xfId="0" applyNumberFormat="1" applyFont="1" applyFill="1" applyBorder="1" applyAlignment="1">
      <alignment horizontal="center" vertical="center" wrapText="1"/>
    </xf>
    <xf numFmtId="164" fontId="19" fillId="7" borderId="1" xfId="0" applyNumberFormat="1" applyFont="1" applyFill="1" applyBorder="1" applyAlignment="1">
      <alignment horizontal="center" vertical="center"/>
    </xf>
    <xf numFmtId="0" fontId="19" fillId="5" borderId="0" xfId="0" applyFont="1" applyFill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164" fontId="19" fillId="4" borderId="1" xfId="0" applyNumberFormat="1" applyFont="1" applyFill="1" applyBorder="1" applyAlignment="1">
      <alignment horizontal="center" vertical="center" wrapText="1"/>
    </xf>
    <xf numFmtId="164" fontId="9" fillId="6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1" fontId="7" fillId="2" borderId="13" xfId="0" applyNumberFormat="1" applyFont="1" applyFill="1" applyBorder="1" applyAlignment="1">
      <alignment horizontal="center" vertical="center"/>
    </xf>
    <xf numFmtId="1" fontId="7" fillId="2" borderId="1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49" fontId="5" fillId="5" borderId="4" xfId="0" applyNumberFormat="1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9" fillId="8" borderId="9" xfId="0" applyNumberFormat="1" applyFont="1" applyFill="1" applyBorder="1" applyAlignment="1">
      <alignment horizontal="center" vertical="center"/>
    </xf>
    <xf numFmtId="49" fontId="9" fillId="8" borderId="15" xfId="0" applyNumberFormat="1" applyFont="1" applyFill="1" applyBorder="1" applyAlignment="1">
      <alignment horizontal="center" vertical="center"/>
    </xf>
    <xf numFmtId="49" fontId="9" fillId="8" borderId="10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9" fillId="5" borderId="2" xfId="0" applyNumberFormat="1" applyFont="1" applyFill="1" applyBorder="1" applyAlignment="1">
      <alignment horizontal="center" vertical="center"/>
    </xf>
    <xf numFmtId="49" fontId="9" fillId="5" borderId="3" xfId="0" applyNumberFormat="1" applyFont="1" applyFill="1" applyBorder="1" applyAlignment="1">
      <alignment horizontal="center" vertical="center"/>
    </xf>
    <xf numFmtId="49" fontId="9" fillId="5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 wrapText="1"/>
    </xf>
    <xf numFmtId="1" fontId="7" fillId="2" borderId="13" xfId="0" applyNumberFormat="1" applyFont="1" applyFill="1" applyBorder="1" applyAlignment="1">
      <alignment horizontal="center" vertical="center" wrapText="1"/>
    </xf>
    <xf numFmtId="1" fontId="7" fillId="2" borderId="1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1" fontId="6" fillId="2" borderId="11" xfId="0" applyNumberFormat="1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/>
    </xf>
    <xf numFmtId="1" fontId="6" fillId="2" borderId="12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6" borderId="5" xfId="0" applyNumberFormat="1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49" fontId="2" fillId="6" borderId="7" xfId="0" applyNumberFormat="1" applyFont="1" applyFill="1" applyBorder="1" applyAlignment="1">
      <alignment horizontal="center" vertical="center" wrapText="1"/>
    </xf>
    <xf numFmtId="49" fontId="2" fillId="6" borderId="8" xfId="0" applyNumberFormat="1" applyFont="1" applyFill="1" applyBorder="1" applyAlignment="1">
      <alignment horizontal="center" vertical="center" wrapText="1"/>
    </xf>
    <xf numFmtId="49" fontId="2" fillId="6" borderId="9" xfId="0" applyNumberFormat="1" applyFont="1" applyFill="1" applyBorder="1" applyAlignment="1">
      <alignment horizontal="center" vertical="center" wrapText="1"/>
    </xf>
    <xf numFmtId="49" fontId="2" fillId="6" borderId="10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49" fontId="2" fillId="4" borderId="5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8" xfId="0" applyNumberFormat="1" applyFont="1" applyFill="1" applyBorder="1" applyAlignment="1">
      <alignment horizontal="center" vertical="center" wrapText="1"/>
    </xf>
    <xf numFmtId="49" fontId="2" fillId="4" borderId="9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9" fillId="3" borderId="12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9" fillId="7" borderId="1" xfId="0" applyNumberFormat="1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3" borderId="11" xfId="0" applyNumberFormat="1" applyFont="1" applyFill="1" applyBorder="1" applyAlignment="1">
      <alignment horizontal="center" vertical="center"/>
    </xf>
    <xf numFmtId="0" fontId="2" fillId="3" borderId="13" xfId="0" applyNumberFormat="1" applyFont="1" applyFill="1" applyBorder="1" applyAlignment="1">
      <alignment horizontal="center" vertical="center"/>
    </xf>
    <xf numFmtId="0" fontId="2" fillId="3" borderId="12" xfId="0" applyNumberFormat="1" applyFont="1" applyFill="1" applyBorder="1" applyAlignment="1">
      <alignment horizontal="center" vertical="center"/>
    </xf>
    <xf numFmtId="49" fontId="1" fillId="5" borderId="7" xfId="0" applyNumberFormat="1" applyFont="1" applyFill="1" applyBorder="1" applyAlignment="1">
      <alignment horizontal="left" vertical="center"/>
    </xf>
    <xf numFmtId="49" fontId="1" fillId="5" borderId="0" xfId="0" applyNumberFormat="1" applyFont="1" applyFill="1" applyBorder="1" applyAlignment="1">
      <alignment horizontal="left" vertical="center"/>
    </xf>
    <xf numFmtId="49" fontId="9" fillId="5" borderId="1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Z268"/>
  <sheetViews>
    <sheetView tabSelected="1" view="pageBreakPreview" topLeftCell="A97" zoomScale="80" zoomScaleNormal="80" zoomScaleSheetLayoutView="80" workbookViewId="0">
      <selection activeCell="E106" sqref="E106"/>
    </sheetView>
  </sheetViews>
  <sheetFormatPr defaultColWidth="9.140625" defaultRowHeight="15.75" x14ac:dyDescent="0.25"/>
  <cols>
    <col min="1" max="1" width="7.85546875" style="24" customWidth="1"/>
    <col min="2" max="2" width="36.28515625" style="121" customWidth="1"/>
    <col min="3" max="3" width="14.85546875" style="17" customWidth="1"/>
    <col min="4" max="4" width="16.85546875" style="128" customWidth="1"/>
    <col min="5" max="5" width="14.42578125" style="8" customWidth="1"/>
    <col min="6" max="6" width="13.140625" style="8" customWidth="1"/>
    <col min="7" max="7" width="14.5703125" style="8" customWidth="1"/>
    <col min="8" max="8" width="17.85546875" style="121" customWidth="1"/>
    <col min="9" max="9" width="21.28515625" style="17" customWidth="1"/>
    <col min="10" max="10" width="0.28515625" style="69" customWidth="1"/>
    <col min="11" max="11" width="45" style="39" customWidth="1"/>
    <col min="12" max="12" width="25.28515625" style="39" customWidth="1"/>
    <col min="13" max="13" width="13.7109375" style="20" customWidth="1"/>
    <col min="14" max="52" width="9.140625" style="20"/>
    <col min="53" max="16384" width="9.140625" style="1"/>
  </cols>
  <sheetData>
    <row r="1" spans="1:52" x14ac:dyDescent="0.25">
      <c r="A1" s="152"/>
      <c r="B1" s="152"/>
      <c r="C1" s="10"/>
      <c r="D1" s="11"/>
      <c r="E1" s="28"/>
      <c r="F1" s="28"/>
      <c r="G1" s="28"/>
      <c r="H1" s="9"/>
      <c r="I1" s="10" t="s">
        <v>71</v>
      </c>
    </row>
    <row r="2" spans="1:52" ht="50.25" customHeight="1" x14ac:dyDescent="0.25">
      <c r="A2" s="153" t="s">
        <v>170</v>
      </c>
      <c r="B2" s="153"/>
      <c r="C2" s="153"/>
      <c r="D2" s="153"/>
      <c r="E2" s="153"/>
      <c r="F2" s="153"/>
      <c r="G2" s="153"/>
      <c r="H2" s="153"/>
      <c r="I2" s="153"/>
    </row>
    <row r="3" spans="1:52" ht="30" customHeight="1" x14ac:dyDescent="0.25">
      <c r="A3" s="154" t="s">
        <v>7</v>
      </c>
      <c r="B3" s="155" t="s">
        <v>37</v>
      </c>
      <c r="C3" s="155" t="s">
        <v>8</v>
      </c>
      <c r="D3" s="156" t="s">
        <v>9</v>
      </c>
      <c r="E3" s="156"/>
      <c r="F3" s="156"/>
      <c r="G3" s="156"/>
      <c r="H3" s="155" t="s">
        <v>11</v>
      </c>
      <c r="I3" s="155" t="s">
        <v>12</v>
      </c>
    </row>
    <row r="4" spans="1:52" ht="40.5" customHeight="1" x14ac:dyDescent="0.25">
      <c r="A4" s="154"/>
      <c r="B4" s="155"/>
      <c r="C4" s="155"/>
      <c r="D4" s="128" t="s">
        <v>10</v>
      </c>
      <c r="E4" s="128" t="s">
        <v>74</v>
      </c>
      <c r="F4" s="128" t="s">
        <v>97</v>
      </c>
      <c r="G4" s="128" t="s">
        <v>125</v>
      </c>
      <c r="H4" s="155"/>
      <c r="I4" s="155"/>
    </row>
    <row r="5" spans="1:52" s="2" customFormat="1" ht="12" x14ac:dyDescent="0.25">
      <c r="A5" s="13">
        <v>1</v>
      </c>
      <c r="B5" s="6">
        <v>2</v>
      </c>
      <c r="C5" s="6">
        <v>3</v>
      </c>
      <c r="D5" s="7">
        <v>4</v>
      </c>
      <c r="E5" s="5">
        <v>5</v>
      </c>
      <c r="F5" s="5">
        <v>6</v>
      </c>
      <c r="G5" s="5">
        <v>7</v>
      </c>
      <c r="H5" s="5">
        <v>8</v>
      </c>
      <c r="I5" s="6">
        <v>9</v>
      </c>
      <c r="J5" s="69"/>
      <c r="K5" s="40"/>
      <c r="L5" s="40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</row>
    <row r="6" spans="1:52" s="18" customFormat="1" ht="27.75" customHeight="1" x14ac:dyDescent="0.25">
      <c r="A6" s="160" t="s">
        <v>113</v>
      </c>
      <c r="B6" s="161"/>
      <c r="C6" s="161"/>
      <c r="D6" s="161"/>
      <c r="E6" s="161"/>
      <c r="F6" s="161"/>
      <c r="G6" s="161"/>
      <c r="H6" s="161"/>
      <c r="I6" s="162"/>
      <c r="J6" s="69"/>
      <c r="K6" s="41"/>
      <c r="L6" s="41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</row>
    <row r="7" spans="1:52" s="3" customFormat="1" ht="27.75" customHeight="1" x14ac:dyDescent="0.25">
      <c r="A7" s="157" t="s">
        <v>103</v>
      </c>
      <c r="B7" s="158"/>
      <c r="C7" s="158"/>
      <c r="D7" s="158"/>
      <c r="E7" s="158"/>
      <c r="F7" s="158"/>
      <c r="G7" s="158"/>
      <c r="H7" s="158"/>
      <c r="I7" s="159"/>
      <c r="J7" s="69"/>
      <c r="K7" s="41"/>
      <c r="L7" s="41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</row>
    <row r="8" spans="1:52" s="22" customFormat="1" ht="37.5" customHeight="1" x14ac:dyDescent="0.25">
      <c r="A8" s="163" t="s">
        <v>41</v>
      </c>
      <c r="B8" s="166" t="s">
        <v>127</v>
      </c>
      <c r="C8" s="121" t="s">
        <v>13</v>
      </c>
      <c r="D8" s="12">
        <f>SUM(E8:G8)</f>
        <v>0</v>
      </c>
      <c r="E8" s="31">
        <v>0</v>
      </c>
      <c r="F8" s="31">
        <v>0</v>
      </c>
      <c r="G8" s="31">
        <v>0</v>
      </c>
      <c r="H8" s="166" t="s">
        <v>15</v>
      </c>
      <c r="I8" s="166" t="s">
        <v>25</v>
      </c>
      <c r="J8" s="70"/>
      <c r="K8" s="65"/>
      <c r="L8" s="66"/>
    </row>
    <row r="9" spans="1:52" s="22" customFormat="1" ht="29.25" customHeight="1" x14ac:dyDescent="0.25">
      <c r="A9" s="164"/>
      <c r="B9" s="167"/>
      <c r="C9" s="121" t="s">
        <v>14</v>
      </c>
      <c r="D9" s="12">
        <f>SUM(E9:G9)</f>
        <v>0</v>
      </c>
      <c r="E9" s="31">
        <v>0</v>
      </c>
      <c r="F9" s="31">
        <v>0</v>
      </c>
      <c r="G9" s="31">
        <v>0</v>
      </c>
      <c r="H9" s="167"/>
      <c r="I9" s="167"/>
      <c r="J9" s="70" t="s">
        <v>149</v>
      </c>
      <c r="K9" s="65"/>
      <c r="L9" s="66"/>
    </row>
    <row r="10" spans="1:52" s="22" customFormat="1" ht="21.75" customHeight="1" x14ac:dyDescent="0.25">
      <c r="A10" s="165"/>
      <c r="B10" s="168"/>
      <c r="C10" s="121" t="s">
        <v>10</v>
      </c>
      <c r="D10" s="12">
        <f>SUM(E10:G10)</f>
        <v>0</v>
      </c>
      <c r="E10" s="31">
        <v>0</v>
      </c>
      <c r="F10" s="31">
        <f>F8+F9</f>
        <v>0</v>
      </c>
      <c r="G10" s="31">
        <f>SUM(G8:G9)</f>
        <v>0</v>
      </c>
      <c r="H10" s="167"/>
      <c r="I10" s="167"/>
      <c r="J10" s="70"/>
      <c r="K10" s="65"/>
      <c r="L10" s="66"/>
    </row>
    <row r="11" spans="1:52" s="22" customFormat="1" ht="31.5" customHeight="1" x14ac:dyDescent="0.25">
      <c r="A11" s="163" t="s">
        <v>42</v>
      </c>
      <c r="B11" s="166" t="s">
        <v>140</v>
      </c>
      <c r="C11" s="121" t="s">
        <v>13</v>
      </c>
      <c r="D11" s="12">
        <f>E11+F11+G11</f>
        <v>0</v>
      </c>
      <c r="E11" s="31">
        <v>0</v>
      </c>
      <c r="F11" s="31">
        <v>0</v>
      </c>
      <c r="G11" s="31">
        <v>0</v>
      </c>
      <c r="H11" s="167"/>
      <c r="I11" s="167"/>
      <c r="J11" s="70"/>
      <c r="K11" s="66"/>
      <c r="L11" s="66"/>
    </row>
    <row r="12" spans="1:52" s="22" customFormat="1" ht="39.75" customHeight="1" x14ac:dyDescent="0.25">
      <c r="A12" s="164"/>
      <c r="B12" s="167"/>
      <c r="C12" s="121" t="s">
        <v>14</v>
      </c>
      <c r="D12" s="12">
        <f>E12+F12+G12</f>
        <v>0</v>
      </c>
      <c r="E12" s="31">
        <v>0</v>
      </c>
      <c r="F12" s="31">
        <v>0</v>
      </c>
      <c r="G12" s="31">
        <v>0</v>
      </c>
      <c r="H12" s="167"/>
      <c r="I12" s="167"/>
      <c r="J12" s="70" t="s">
        <v>149</v>
      </c>
      <c r="K12" s="66"/>
      <c r="L12" s="66"/>
    </row>
    <row r="13" spans="1:52" s="22" customFormat="1" ht="25.5" customHeight="1" x14ac:dyDescent="0.25">
      <c r="A13" s="165"/>
      <c r="B13" s="168"/>
      <c r="C13" s="121" t="s">
        <v>10</v>
      </c>
      <c r="D13" s="12">
        <f>D11+D12</f>
        <v>0</v>
      </c>
      <c r="E13" s="31">
        <v>0</v>
      </c>
      <c r="F13" s="31">
        <v>0</v>
      </c>
      <c r="G13" s="31">
        <f>G11+G12</f>
        <v>0</v>
      </c>
      <c r="H13" s="167"/>
      <c r="I13" s="167"/>
      <c r="J13" s="70"/>
      <c r="K13" s="66"/>
      <c r="L13" s="66"/>
    </row>
    <row r="14" spans="1:52" s="22" customFormat="1" ht="31.5" customHeight="1" x14ac:dyDescent="0.25">
      <c r="A14" s="163" t="s">
        <v>43</v>
      </c>
      <c r="B14" s="166" t="s">
        <v>141</v>
      </c>
      <c r="C14" s="121" t="s">
        <v>13</v>
      </c>
      <c r="D14" s="12">
        <f>E14+F14+G14</f>
        <v>0</v>
      </c>
      <c r="E14" s="31">
        <v>0</v>
      </c>
      <c r="F14" s="31">
        <v>0</v>
      </c>
      <c r="G14" s="31">
        <v>0</v>
      </c>
      <c r="H14" s="167"/>
      <c r="I14" s="167"/>
      <c r="J14" s="70"/>
      <c r="K14" s="66"/>
      <c r="L14" s="66"/>
    </row>
    <row r="15" spans="1:52" s="22" customFormat="1" ht="32.25" customHeight="1" x14ac:dyDescent="0.25">
      <c r="A15" s="164"/>
      <c r="B15" s="167"/>
      <c r="C15" s="121" t="s">
        <v>14</v>
      </c>
      <c r="D15" s="12">
        <f>E15+F15+G15</f>
        <v>0</v>
      </c>
      <c r="E15" s="31">
        <v>0</v>
      </c>
      <c r="F15" s="31">
        <v>0</v>
      </c>
      <c r="G15" s="31">
        <v>0</v>
      </c>
      <c r="H15" s="167"/>
      <c r="I15" s="167"/>
      <c r="J15" s="70" t="s">
        <v>149</v>
      </c>
      <c r="K15" s="66"/>
      <c r="L15" s="66"/>
    </row>
    <row r="16" spans="1:52" s="22" customFormat="1" x14ac:dyDescent="0.25">
      <c r="A16" s="165"/>
      <c r="B16" s="168"/>
      <c r="C16" s="121" t="s">
        <v>10</v>
      </c>
      <c r="D16" s="12">
        <f>D14+D15</f>
        <v>0</v>
      </c>
      <c r="E16" s="31">
        <v>0</v>
      </c>
      <c r="F16" s="31">
        <f>F14+F15</f>
        <v>0</v>
      </c>
      <c r="G16" s="31">
        <f>G14+G15</f>
        <v>0</v>
      </c>
      <c r="H16" s="167"/>
      <c r="I16" s="167"/>
      <c r="J16" s="71"/>
      <c r="K16" s="66"/>
      <c r="L16" s="66"/>
    </row>
    <row r="17" spans="1:52" s="22" customFormat="1" ht="31.5" customHeight="1" x14ac:dyDescent="0.25">
      <c r="A17" s="163" t="s">
        <v>86</v>
      </c>
      <c r="B17" s="166" t="s">
        <v>118</v>
      </c>
      <c r="C17" s="121" t="s">
        <v>13</v>
      </c>
      <c r="D17" s="12">
        <f>E17+F17+G17</f>
        <v>2338.6999999999998</v>
      </c>
      <c r="E17" s="31">
        <v>0</v>
      </c>
      <c r="F17" s="31">
        <f>2314.14+24.56</f>
        <v>2338.6999999999998</v>
      </c>
      <c r="G17" s="31">
        <v>0</v>
      </c>
      <c r="H17" s="167"/>
      <c r="I17" s="167"/>
      <c r="J17" s="70"/>
      <c r="K17" s="65"/>
      <c r="L17" s="66"/>
    </row>
    <row r="18" spans="1:52" s="22" customFormat="1" ht="31.5" x14ac:dyDescent="0.25">
      <c r="A18" s="164"/>
      <c r="B18" s="167"/>
      <c r="C18" s="121" t="s">
        <v>14</v>
      </c>
      <c r="D18" s="12">
        <f t="shared" ref="D18:D22" si="0">E18+F18+G18</f>
        <v>23398.578430000001</v>
      </c>
      <c r="E18" s="31">
        <v>0</v>
      </c>
      <c r="F18" s="31">
        <v>23398.578430000001</v>
      </c>
      <c r="G18" s="31">
        <v>0</v>
      </c>
      <c r="H18" s="167"/>
      <c r="I18" s="167"/>
      <c r="J18" s="70"/>
      <c r="K18" s="66"/>
      <c r="L18" s="66"/>
    </row>
    <row r="19" spans="1:52" s="22" customFormat="1" x14ac:dyDescent="0.25">
      <c r="A19" s="165"/>
      <c r="B19" s="168"/>
      <c r="C19" s="121" t="s">
        <v>10</v>
      </c>
      <c r="D19" s="12">
        <f t="shared" si="0"/>
        <v>25737.278430000002</v>
      </c>
      <c r="E19" s="31">
        <f>E17+E18</f>
        <v>0</v>
      </c>
      <c r="F19" s="31">
        <f>F17+F18</f>
        <v>25737.278430000002</v>
      </c>
      <c r="G19" s="31">
        <v>0</v>
      </c>
      <c r="H19" s="167"/>
      <c r="I19" s="167"/>
      <c r="J19" s="70"/>
      <c r="K19" s="66"/>
      <c r="L19" s="66"/>
    </row>
    <row r="20" spans="1:52" s="22" customFormat="1" ht="31.5" customHeight="1" x14ac:dyDescent="0.25">
      <c r="A20" s="169" t="s">
        <v>91</v>
      </c>
      <c r="B20" s="172" t="s">
        <v>119</v>
      </c>
      <c r="C20" s="126" t="s">
        <v>13</v>
      </c>
      <c r="D20" s="25">
        <f t="shared" si="0"/>
        <v>3034.0430799999999</v>
      </c>
      <c r="E20" s="80">
        <v>3034</v>
      </c>
      <c r="F20" s="80">
        <f>3410.02022+36.22286-3446.2</f>
        <v>4.3079999999918073E-2</v>
      </c>
      <c r="G20" s="80">
        <v>0</v>
      </c>
      <c r="H20" s="167"/>
      <c r="I20" s="167"/>
      <c r="J20" s="70"/>
      <c r="K20" s="100"/>
      <c r="L20" s="66"/>
    </row>
    <row r="21" spans="1:52" s="22" customFormat="1" ht="31.5" x14ac:dyDescent="0.25">
      <c r="A21" s="170"/>
      <c r="B21" s="173"/>
      <c r="C21" s="126" t="s">
        <v>14</v>
      </c>
      <c r="D21" s="25">
        <f t="shared" si="0"/>
        <v>34891.300000000003</v>
      </c>
      <c r="E21" s="80">
        <v>34891.300000000003</v>
      </c>
      <c r="F21" s="80">
        <f>34479.0933-34479.0933</f>
        <v>0</v>
      </c>
      <c r="G21" s="80">
        <v>0</v>
      </c>
      <c r="H21" s="167"/>
      <c r="I21" s="167"/>
      <c r="J21" s="70"/>
      <c r="K21" s="65"/>
      <c r="L21" s="66"/>
    </row>
    <row r="22" spans="1:52" s="22" customFormat="1" x14ac:dyDescent="0.25">
      <c r="A22" s="171"/>
      <c r="B22" s="174"/>
      <c r="C22" s="126" t="s">
        <v>10</v>
      </c>
      <c r="D22" s="25">
        <f t="shared" si="0"/>
        <v>37925.343080000006</v>
      </c>
      <c r="E22" s="80">
        <f>E20+E21</f>
        <v>37925.300000000003</v>
      </c>
      <c r="F22" s="80">
        <f>F20+F21</f>
        <v>4.3079999999918073E-2</v>
      </c>
      <c r="G22" s="80">
        <v>0</v>
      </c>
      <c r="H22" s="167"/>
      <c r="I22" s="167"/>
      <c r="J22" s="70"/>
      <c r="K22" s="65"/>
      <c r="L22" s="66"/>
    </row>
    <row r="23" spans="1:52" s="22" customFormat="1" ht="21" customHeight="1" x14ac:dyDescent="0.25">
      <c r="A23" s="175" t="s">
        <v>173</v>
      </c>
      <c r="B23" s="176"/>
      <c r="C23" s="176"/>
      <c r="D23" s="176"/>
      <c r="E23" s="176"/>
      <c r="F23" s="176"/>
      <c r="G23" s="176"/>
      <c r="H23" s="176"/>
      <c r="I23" s="177"/>
      <c r="J23" s="70"/>
      <c r="K23" s="65"/>
      <c r="L23" s="66"/>
    </row>
    <row r="24" spans="1:52" s="22" customFormat="1" ht="31.5" customHeight="1" x14ac:dyDescent="0.25">
      <c r="A24" s="178" t="s">
        <v>123</v>
      </c>
      <c r="B24" s="166" t="s">
        <v>167</v>
      </c>
      <c r="C24" s="121" t="s">
        <v>13</v>
      </c>
      <c r="D24" s="12">
        <f>E24+F24+G24</f>
        <v>808.8</v>
      </c>
      <c r="E24" s="31">
        <v>0</v>
      </c>
      <c r="F24" s="31">
        <v>0</v>
      </c>
      <c r="G24" s="31">
        <f>1000-191.2</f>
        <v>808.8</v>
      </c>
      <c r="H24" s="166" t="s">
        <v>122</v>
      </c>
      <c r="I24" s="166" t="s">
        <v>168</v>
      </c>
      <c r="J24" s="70"/>
      <c r="K24" s="79"/>
      <c r="L24" s="66"/>
    </row>
    <row r="25" spans="1:52" s="22" customFormat="1" ht="31.5" x14ac:dyDescent="0.25">
      <c r="A25" s="179"/>
      <c r="B25" s="167"/>
      <c r="C25" s="121" t="s">
        <v>14</v>
      </c>
      <c r="D25" s="12">
        <f>E25+F25+G25</f>
        <v>7279.5</v>
      </c>
      <c r="E25" s="31">
        <v>0</v>
      </c>
      <c r="F25" s="31">
        <v>0</v>
      </c>
      <c r="G25" s="31">
        <v>7279.5</v>
      </c>
      <c r="H25" s="167"/>
      <c r="I25" s="167"/>
      <c r="J25" s="70"/>
      <c r="K25" s="65"/>
      <c r="L25" s="66"/>
    </row>
    <row r="26" spans="1:52" s="22" customFormat="1" x14ac:dyDescent="0.25">
      <c r="A26" s="180"/>
      <c r="B26" s="168"/>
      <c r="C26" s="121" t="s">
        <v>10</v>
      </c>
      <c r="D26" s="12">
        <f>E26+F26+G26</f>
        <v>8088.3</v>
      </c>
      <c r="E26" s="31">
        <v>0</v>
      </c>
      <c r="F26" s="31">
        <v>0</v>
      </c>
      <c r="G26" s="31">
        <f>G24+G25</f>
        <v>8088.3</v>
      </c>
      <c r="H26" s="168"/>
      <c r="I26" s="168"/>
      <c r="J26" s="70"/>
      <c r="K26" s="65"/>
      <c r="L26" s="66"/>
    </row>
    <row r="27" spans="1:52" s="3" customFormat="1" ht="34.5" customHeight="1" x14ac:dyDescent="0.25">
      <c r="A27" s="157" t="s">
        <v>171</v>
      </c>
      <c r="B27" s="158"/>
      <c r="C27" s="158"/>
      <c r="D27" s="158"/>
      <c r="E27" s="158"/>
      <c r="F27" s="158"/>
      <c r="G27" s="158"/>
      <c r="H27" s="158"/>
      <c r="I27" s="159"/>
      <c r="J27" s="69"/>
      <c r="K27" s="41"/>
      <c r="L27" s="41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</row>
    <row r="28" spans="1:52" s="3" customFormat="1" ht="31.5" customHeight="1" x14ac:dyDescent="0.25">
      <c r="A28" s="169" t="s">
        <v>137</v>
      </c>
      <c r="B28" s="166" t="s">
        <v>138</v>
      </c>
      <c r="C28" s="121" t="s">
        <v>13</v>
      </c>
      <c r="D28" s="34">
        <f>E28+F28++G28</f>
        <v>187.1</v>
      </c>
      <c r="E28" s="31">
        <v>0</v>
      </c>
      <c r="F28" s="80">
        <v>187.1</v>
      </c>
      <c r="G28" s="34">
        <v>0</v>
      </c>
      <c r="H28" s="166" t="s">
        <v>15</v>
      </c>
      <c r="I28" s="166" t="s">
        <v>139</v>
      </c>
      <c r="J28" s="69"/>
      <c r="K28" s="41"/>
      <c r="L28" s="41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</row>
    <row r="29" spans="1:52" s="3" customFormat="1" ht="39.75" customHeight="1" x14ac:dyDescent="0.25">
      <c r="A29" s="170"/>
      <c r="B29" s="167"/>
      <c r="C29" s="121" t="s">
        <v>14</v>
      </c>
      <c r="D29" s="34">
        <f>E29+F29+G29</f>
        <v>1891</v>
      </c>
      <c r="E29" s="34">
        <f>1891.1-1891.1</f>
        <v>0</v>
      </c>
      <c r="F29" s="31">
        <f>0+1891</f>
        <v>1891</v>
      </c>
      <c r="G29" s="34">
        <v>0</v>
      </c>
      <c r="H29" s="167"/>
      <c r="I29" s="167"/>
      <c r="J29" s="69" t="s">
        <v>165</v>
      </c>
      <c r="K29" s="41"/>
      <c r="L29" s="41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</row>
    <row r="30" spans="1:52" s="3" customFormat="1" x14ac:dyDescent="0.25">
      <c r="A30" s="171"/>
      <c r="B30" s="168"/>
      <c r="C30" s="121" t="s">
        <v>10</v>
      </c>
      <c r="D30" s="34">
        <f>D28+D29</f>
        <v>2078.1</v>
      </c>
      <c r="E30" s="31">
        <f>E28+E29</f>
        <v>0</v>
      </c>
      <c r="F30" s="34">
        <f>F28+F29</f>
        <v>2078.1</v>
      </c>
      <c r="G30" s="34">
        <v>0</v>
      </c>
      <c r="H30" s="167"/>
      <c r="I30" s="167"/>
      <c r="J30" s="69"/>
      <c r="K30" s="41"/>
      <c r="L30" s="41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</row>
    <row r="31" spans="1:52" s="3" customFormat="1" ht="31.5" customHeight="1" x14ac:dyDescent="0.25">
      <c r="A31" s="169" t="s">
        <v>178</v>
      </c>
      <c r="B31" s="172" t="s">
        <v>179</v>
      </c>
      <c r="C31" s="126" t="s">
        <v>13</v>
      </c>
      <c r="D31" s="103">
        <f t="shared" ref="D31:D36" si="1">E31+F31+G31</f>
        <v>474.11898000000002</v>
      </c>
      <c r="E31" s="80">
        <v>0</v>
      </c>
      <c r="F31" s="103">
        <v>474.11898000000002</v>
      </c>
      <c r="G31" s="103">
        <v>0</v>
      </c>
      <c r="H31" s="167"/>
      <c r="I31" s="167"/>
      <c r="J31" s="69"/>
      <c r="K31" s="41"/>
      <c r="L31" s="41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</row>
    <row r="32" spans="1:52" s="3" customFormat="1" ht="31.5" x14ac:dyDescent="0.25">
      <c r="A32" s="170"/>
      <c r="B32" s="173"/>
      <c r="C32" s="126" t="s">
        <v>14</v>
      </c>
      <c r="D32" s="103">
        <f t="shared" si="1"/>
        <v>4793.8999999999996</v>
      </c>
      <c r="E32" s="80">
        <v>0</v>
      </c>
      <c r="F32" s="103">
        <v>4793.8999999999996</v>
      </c>
      <c r="G32" s="103">
        <v>0</v>
      </c>
      <c r="H32" s="167"/>
      <c r="I32" s="167"/>
      <c r="J32" s="69"/>
      <c r="K32" s="41"/>
      <c r="L32" s="41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</row>
    <row r="33" spans="1:52" s="3" customFormat="1" x14ac:dyDescent="0.25">
      <c r="A33" s="171"/>
      <c r="B33" s="174"/>
      <c r="C33" s="126" t="s">
        <v>10</v>
      </c>
      <c r="D33" s="103">
        <f t="shared" si="1"/>
        <v>5268.0189799999998</v>
      </c>
      <c r="E33" s="80">
        <v>0</v>
      </c>
      <c r="F33" s="103">
        <f>F31+F32</f>
        <v>5268.0189799999998</v>
      </c>
      <c r="G33" s="103">
        <v>0</v>
      </c>
      <c r="H33" s="167"/>
      <c r="I33" s="167"/>
      <c r="J33" s="69"/>
      <c r="K33" s="41"/>
      <c r="L33" s="41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</row>
    <row r="34" spans="1:52" s="3" customFormat="1" ht="27" customHeight="1" x14ac:dyDescent="0.25">
      <c r="A34" s="181"/>
      <c r="B34" s="184" t="s">
        <v>112</v>
      </c>
      <c r="C34" s="108" t="s">
        <v>13</v>
      </c>
      <c r="D34" s="33">
        <f t="shared" si="1"/>
        <v>6842.76206</v>
      </c>
      <c r="E34" s="33">
        <f>E8+E14+E11+E17+E28+E20</f>
        <v>3034</v>
      </c>
      <c r="F34" s="33">
        <f>F8+F14+F11+F17+F28+F20+F31</f>
        <v>2999.9620599999998</v>
      </c>
      <c r="G34" s="33">
        <f>G8+G14+G11+G17+G28+G24</f>
        <v>808.8</v>
      </c>
      <c r="H34" s="167"/>
      <c r="I34" s="167"/>
      <c r="J34" s="69"/>
      <c r="K34" s="41"/>
      <c r="L34" s="41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</row>
    <row r="35" spans="1:52" s="3" customFormat="1" ht="26.25" customHeight="1" x14ac:dyDescent="0.25">
      <c r="A35" s="182"/>
      <c r="B35" s="185"/>
      <c r="C35" s="108" t="s">
        <v>14</v>
      </c>
      <c r="D35" s="33">
        <f t="shared" si="1"/>
        <v>72254.278430000006</v>
      </c>
      <c r="E35" s="12">
        <f>E9+E12+E15+E18+E21+E29</f>
        <v>34891.300000000003</v>
      </c>
      <c r="F35" s="12">
        <f>F9+F12+F15+F18+F21+F29+F32</f>
        <v>30083.478430000003</v>
      </c>
      <c r="G35" s="12">
        <f>G9+G12+G15+G18+G21+G29+G25</f>
        <v>7279.5</v>
      </c>
      <c r="H35" s="167"/>
      <c r="I35" s="167"/>
      <c r="J35" s="69"/>
      <c r="K35" s="41"/>
      <c r="L35" s="41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</row>
    <row r="36" spans="1:52" s="3" customFormat="1" x14ac:dyDescent="0.25">
      <c r="A36" s="183"/>
      <c r="B36" s="153"/>
      <c r="C36" s="108" t="s">
        <v>10</v>
      </c>
      <c r="D36" s="33">
        <f t="shared" si="1"/>
        <v>79097.040489999999</v>
      </c>
      <c r="E36" s="12">
        <f>E34+E35</f>
        <v>37925.300000000003</v>
      </c>
      <c r="F36" s="12">
        <f>F34+F35</f>
        <v>33083.440490000001</v>
      </c>
      <c r="G36" s="12">
        <f t="shared" ref="G36" si="2">G34+G35</f>
        <v>8088.3</v>
      </c>
      <c r="H36" s="168"/>
      <c r="I36" s="168"/>
      <c r="J36" s="69"/>
      <c r="K36" s="41"/>
      <c r="L36" s="41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</row>
    <row r="37" spans="1:52" s="3" customFormat="1" ht="37.5" customHeight="1" x14ac:dyDescent="0.25">
      <c r="A37" s="186" t="s">
        <v>114</v>
      </c>
      <c r="B37" s="187"/>
      <c r="C37" s="187"/>
      <c r="D37" s="187"/>
      <c r="E37" s="187"/>
      <c r="F37" s="187"/>
      <c r="G37" s="187"/>
      <c r="H37" s="187"/>
      <c r="I37" s="188"/>
      <c r="J37" s="69"/>
      <c r="K37" s="41"/>
      <c r="L37" s="41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</row>
    <row r="38" spans="1:52" s="3" customFormat="1" ht="29.25" customHeight="1" x14ac:dyDescent="0.25">
      <c r="A38" s="157" t="s">
        <v>105</v>
      </c>
      <c r="B38" s="158"/>
      <c r="C38" s="158"/>
      <c r="D38" s="158"/>
      <c r="E38" s="158"/>
      <c r="F38" s="158"/>
      <c r="G38" s="158"/>
      <c r="H38" s="158"/>
      <c r="I38" s="159"/>
      <c r="J38" s="69"/>
      <c r="K38" s="41"/>
      <c r="L38" s="41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</row>
    <row r="39" spans="1:52" s="3" customFormat="1" ht="31.5" customHeight="1" x14ac:dyDescent="0.25">
      <c r="A39" s="163" t="s">
        <v>104</v>
      </c>
      <c r="B39" s="166" t="s">
        <v>180</v>
      </c>
      <c r="C39" s="121" t="s">
        <v>13</v>
      </c>
      <c r="D39" s="12">
        <v>0</v>
      </c>
      <c r="E39" s="31">
        <v>586.20369000000005</v>
      </c>
      <c r="F39" s="31">
        <v>0</v>
      </c>
      <c r="G39" s="32">
        <v>0</v>
      </c>
      <c r="H39" s="166" t="s">
        <v>15</v>
      </c>
      <c r="I39" s="166" t="s">
        <v>68</v>
      </c>
      <c r="J39" s="69"/>
      <c r="K39" s="41"/>
      <c r="L39" s="41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</row>
    <row r="40" spans="1:52" s="3" customFormat="1" ht="30" customHeight="1" x14ac:dyDescent="0.25">
      <c r="A40" s="164"/>
      <c r="B40" s="167"/>
      <c r="C40" s="121" t="s">
        <v>14</v>
      </c>
      <c r="D40" s="33">
        <v>0</v>
      </c>
      <c r="E40" s="31">
        <v>7788.1347900000001</v>
      </c>
      <c r="F40" s="31">
        <v>0</v>
      </c>
      <c r="G40" s="32">
        <v>0</v>
      </c>
      <c r="H40" s="167"/>
      <c r="I40" s="167"/>
      <c r="J40" s="69" t="s">
        <v>150</v>
      </c>
      <c r="K40" s="41"/>
      <c r="L40" s="41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</row>
    <row r="41" spans="1:52" s="3" customFormat="1" ht="33.75" customHeight="1" x14ac:dyDescent="0.25">
      <c r="A41" s="165"/>
      <c r="B41" s="168"/>
      <c r="C41" s="121" t="s">
        <v>10</v>
      </c>
      <c r="D41" s="33">
        <v>0</v>
      </c>
      <c r="E41" s="31">
        <f>E39+E40</f>
        <v>8374.3384800000003</v>
      </c>
      <c r="F41" s="31">
        <f>F39+F40</f>
        <v>0</v>
      </c>
      <c r="G41" s="32">
        <v>0</v>
      </c>
      <c r="H41" s="168"/>
      <c r="I41" s="167"/>
      <c r="J41" s="69"/>
      <c r="K41" s="41"/>
      <c r="L41" s="41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</row>
    <row r="42" spans="1:52" s="3" customFormat="1" ht="31.5" customHeight="1" x14ac:dyDescent="0.25">
      <c r="A42" s="163" t="s">
        <v>120</v>
      </c>
      <c r="B42" s="166" t="s">
        <v>69</v>
      </c>
      <c r="C42" s="121" t="s">
        <v>13</v>
      </c>
      <c r="D42" s="12">
        <v>0</v>
      </c>
      <c r="E42" s="31">
        <v>0</v>
      </c>
      <c r="F42" s="31">
        <v>0</v>
      </c>
      <c r="G42" s="32">
        <v>0</v>
      </c>
      <c r="H42" s="166" t="s">
        <v>15</v>
      </c>
      <c r="I42" s="167"/>
      <c r="J42" s="69"/>
      <c r="K42" s="41"/>
      <c r="L42" s="41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</row>
    <row r="43" spans="1:52" s="3" customFormat="1" ht="31.5" x14ac:dyDescent="0.25">
      <c r="A43" s="164"/>
      <c r="B43" s="167"/>
      <c r="C43" s="121" t="s">
        <v>14</v>
      </c>
      <c r="D43" s="33">
        <v>0</v>
      </c>
      <c r="E43" s="31">
        <v>0</v>
      </c>
      <c r="F43" s="31">
        <v>0</v>
      </c>
      <c r="G43" s="32">
        <v>0</v>
      </c>
      <c r="H43" s="167"/>
      <c r="I43" s="167"/>
      <c r="J43" s="69"/>
      <c r="K43" s="41"/>
      <c r="L43" s="41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</row>
    <row r="44" spans="1:52" s="3" customFormat="1" x14ac:dyDescent="0.25">
      <c r="A44" s="165"/>
      <c r="B44" s="168"/>
      <c r="C44" s="121" t="s">
        <v>10</v>
      </c>
      <c r="D44" s="33">
        <v>0</v>
      </c>
      <c r="E44" s="31">
        <v>0</v>
      </c>
      <c r="F44" s="31">
        <f>F42+F43</f>
        <v>0</v>
      </c>
      <c r="G44" s="32">
        <v>0</v>
      </c>
      <c r="H44" s="168"/>
      <c r="I44" s="167"/>
      <c r="J44" s="69"/>
      <c r="K44" s="41"/>
      <c r="L44" s="41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</row>
    <row r="45" spans="1:52" s="3" customFormat="1" ht="90" x14ac:dyDescent="0.25">
      <c r="A45" s="123" t="s">
        <v>50</v>
      </c>
      <c r="B45" s="51" t="s">
        <v>121</v>
      </c>
      <c r="C45" s="121" t="s">
        <v>13</v>
      </c>
      <c r="D45" s="33">
        <f>E45+F45+G45</f>
        <v>267</v>
      </c>
      <c r="E45" s="31">
        <v>267</v>
      </c>
      <c r="F45" s="31">
        <v>0</v>
      </c>
      <c r="G45" s="32">
        <v>0</v>
      </c>
      <c r="H45" s="121" t="s">
        <v>15</v>
      </c>
      <c r="I45" s="167"/>
      <c r="J45" s="69"/>
      <c r="K45" s="41"/>
      <c r="L45" s="41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</row>
    <row r="46" spans="1:52" s="3" customFormat="1" ht="27.75" customHeight="1" x14ac:dyDescent="0.25">
      <c r="A46" s="189"/>
      <c r="B46" s="192" t="s">
        <v>111</v>
      </c>
      <c r="C46" s="108" t="s">
        <v>13</v>
      </c>
      <c r="D46" s="33">
        <f>E46+F46+G46</f>
        <v>853.20369000000005</v>
      </c>
      <c r="E46" s="12">
        <f>E39+E42+E45</f>
        <v>853.20369000000005</v>
      </c>
      <c r="F46" s="12">
        <f t="shared" ref="F46:G46" si="3">F39+F42+F45</f>
        <v>0</v>
      </c>
      <c r="G46" s="12">
        <f t="shared" si="3"/>
        <v>0</v>
      </c>
      <c r="H46" s="184" t="s">
        <v>15</v>
      </c>
      <c r="I46" s="167"/>
      <c r="J46" s="69"/>
      <c r="K46" s="41"/>
      <c r="L46" s="41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</row>
    <row r="47" spans="1:52" s="3" customFormat="1" ht="30" customHeight="1" x14ac:dyDescent="0.25">
      <c r="A47" s="190"/>
      <c r="B47" s="193"/>
      <c r="C47" s="108" t="s">
        <v>14</v>
      </c>
      <c r="D47" s="33">
        <f t="shared" ref="D47:D48" si="4">E47+F47+G47</f>
        <v>7788.1347900000001</v>
      </c>
      <c r="E47" s="12">
        <f>E40+E43</f>
        <v>7788.1347900000001</v>
      </c>
      <c r="F47" s="12">
        <f t="shared" ref="F47:G47" si="5">F40+F43</f>
        <v>0</v>
      </c>
      <c r="G47" s="12">
        <f t="shared" si="5"/>
        <v>0</v>
      </c>
      <c r="H47" s="185"/>
      <c r="I47" s="167"/>
      <c r="J47" s="69"/>
      <c r="K47" s="41"/>
      <c r="L47" s="41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</row>
    <row r="48" spans="1:52" s="3" customFormat="1" x14ac:dyDescent="0.25">
      <c r="A48" s="191"/>
      <c r="B48" s="194"/>
      <c r="C48" s="108" t="s">
        <v>10</v>
      </c>
      <c r="D48" s="33">
        <f t="shared" si="4"/>
        <v>8641.3384800000003</v>
      </c>
      <c r="E48" s="12">
        <f>E46+E47</f>
        <v>8641.3384800000003</v>
      </c>
      <c r="F48" s="12">
        <f t="shared" ref="F48:G48" si="6">F46+F47</f>
        <v>0</v>
      </c>
      <c r="G48" s="12">
        <f t="shared" si="6"/>
        <v>0</v>
      </c>
      <c r="H48" s="153"/>
      <c r="I48" s="168"/>
      <c r="J48" s="69"/>
      <c r="K48" s="41"/>
      <c r="L48" s="41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</row>
    <row r="49" spans="1:52" s="3" customFormat="1" ht="48.75" customHeight="1" x14ac:dyDescent="0.25">
      <c r="A49" s="186" t="s">
        <v>106</v>
      </c>
      <c r="B49" s="187"/>
      <c r="C49" s="187"/>
      <c r="D49" s="187"/>
      <c r="E49" s="187"/>
      <c r="F49" s="187"/>
      <c r="G49" s="187"/>
      <c r="H49" s="187"/>
      <c r="I49" s="188"/>
      <c r="J49" s="69"/>
      <c r="K49" s="41"/>
      <c r="L49" s="41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</row>
    <row r="50" spans="1:52" s="3" customFormat="1" ht="24.75" customHeight="1" x14ac:dyDescent="0.25">
      <c r="A50" s="157" t="s">
        <v>107</v>
      </c>
      <c r="B50" s="158"/>
      <c r="C50" s="158"/>
      <c r="D50" s="158"/>
      <c r="E50" s="158"/>
      <c r="F50" s="158"/>
      <c r="G50" s="158"/>
      <c r="H50" s="158"/>
      <c r="I50" s="159"/>
      <c r="J50" s="69"/>
      <c r="K50" s="41"/>
      <c r="L50" s="41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</row>
    <row r="51" spans="1:52" s="3" customFormat="1" ht="31.5" customHeight="1" x14ac:dyDescent="0.25">
      <c r="A51" s="163" t="s">
        <v>108</v>
      </c>
      <c r="B51" s="166" t="s">
        <v>73</v>
      </c>
      <c r="C51" s="121" t="s">
        <v>13</v>
      </c>
      <c r="D51" s="12">
        <f>SUM(E51:G51)</f>
        <v>0</v>
      </c>
      <c r="E51" s="31">
        <v>0</v>
      </c>
      <c r="F51" s="31">
        <v>0</v>
      </c>
      <c r="G51" s="32">
        <v>0</v>
      </c>
      <c r="H51" s="166" t="s">
        <v>15</v>
      </c>
      <c r="I51" s="166" t="s">
        <v>21</v>
      </c>
      <c r="J51" s="69"/>
      <c r="K51" s="41"/>
      <c r="L51" s="41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</row>
    <row r="52" spans="1:52" s="3" customFormat="1" ht="31.5" x14ac:dyDescent="0.25">
      <c r="A52" s="164"/>
      <c r="B52" s="167"/>
      <c r="C52" s="121" t="s">
        <v>14</v>
      </c>
      <c r="D52" s="12">
        <f t="shared" ref="D52:D56" si="7">SUM(E52:G52)</f>
        <v>0</v>
      </c>
      <c r="E52" s="31">
        <v>0</v>
      </c>
      <c r="F52" s="31">
        <v>0</v>
      </c>
      <c r="G52" s="32">
        <v>0</v>
      </c>
      <c r="H52" s="167"/>
      <c r="I52" s="167"/>
      <c r="J52" s="69"/>
      <c r="K52" s="41"/>
      <c r="L52" s="41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</row>
    <row r="53" spans="1:52" s="3" customFormat="1" x14ac:dyDescent="0.25">
      <c r="A53" s="165"/>
      <c r="B53" s="168"/>
      <c r="C53" s="121" t="s">
        <v>10</v>
      </c>
      <c r="D53" s="12">
        <f t="shared" si="7"/>
        <v>0</v>
      </c>
      <c r="E53" s="31">
        <v>0</v>
      </c>
      <c r="F53" s="31">
        <v>0</v>
      </c>
      <c r="G53" s="32">
        <v>0</v>
      </c>
      <c r="H53" s="167"/>
      <c r="I53" s="167"/>
      <c r="J53" s="69"/>
      <c r="K53" s="41"/>
      <c r="L53" s="41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</row>
    <row r="54" spans="1:52" s="3" customFormat="1" ht="31.5" customHeight="1" x14ac:dyDescent="0.25">
      <c r="A54" s="163" t="s">
        <v>54</v>
      </c>
      <c r="B54" s="166" t="s">
        <v>128</v>
      </c>
      <c r="C54" s="121" t="s">
        <v>13</v>
      </c>
      <c r="D54" s="12">
        <f t="shared" si="7"/>
        <v>98</v>
      </c>
      <c r="E54" s="145">
        <f>116.7-18.7</f>
        <v>98</v>
      </c>
      <c r="F54" s="31">
        <v>0</v>
      </c>
      <c r="G54" s="32">
        <v>0</v>
      </c>
      <c r="H54" s="167"/>
      <c r="I54" s="167"/>
      <c r="J54" s="69"/>
      <c r="K54" s="41" t="s">
        <v>191</v>
      </c>
      <c r="L54" s="41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</row>
    <row r="55" spans="1:52" s="3" customFormat="1" ht="34.5" customHeight="1" x14ac:dyDescent="0.25">
      <c r="A55" s="164"/>
      <c r="B55" s="167"/>
      <c r="C55" s="121" t="s">
        <v>14</v>
      </c>
      <c r="D55" s="12">
        <f t="shared" si="7"/>
        <v>1127.2</v>
      </c>
      <c r="E55" s="145">
        <f>1341.9-214.7</f>
        <v>1127.2</v>
      </c>
      <c r="F55" s="31">
        <v>0</v>
      </c>
      <c r="G55" s="32">
        <v>0</v>
      </c>
      <c r="H55" s="167"/>
      <c r="I55" s="167"/>
      <c r="J55" s="69" t="s">
        <v>129</v>
      </c>
      <c r="K55" s="41"/>
      <c r="L55" s="41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</row>
    <row r="56" spans="1:52" s="3" customFormat="1" x14ac:dyDescent="0.25">
      <c r="A56" s="165"/>
      <c r="B56" s="168"/>
      <c r="C56" s="121" t="s">
        <v>10</v>
      </c>
      <c r="D56" s="12">
        <f t="shared" si="7"/>
        <v>1225.2</v>
      </c>
      <c r="E56" s="145">
        <f>E54+E55</f>
        <v>1225.2</v>
      </c>
      <c r="F56" s="31">
        <v>0</v>
      </c>
      <c r="G56" s="31">
        <v>0</v>
      </c>
      <c r="H56" s="168"/>
      <c r="I56" s="168"/>
      <c r="J56" s="72"/>
      <c r="K56" s="41"/>
      <c r="L56" s="41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</row>
    <row r="57" spans="1:52" s="3" customFormat="1" ht="33.75" customHeight="1" x14ac:dyDescent="0.25">
      <c r="A57" s="224" t="s">
        <v>109</v>
      </c>
      <c r="B57" s="225"/>
      <c r="C57" s="225"/>
      <c r="D57" s="225"/>
      <c r="E57" s="225"/>
      <c r="F57" s="225"/>
      <c r="G57" s="225"/>
      <c r="H57" s="225"/>
      <c r="I57" s="226"/>
      <c r="J57" s="72"/>
      <c r="K57" s="41"/>
      <c r="L57" s="41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</row>
    <row r="58" spans="1:52" s="3" customFormat="1" ht="31.5" customHeight="1" x14ac:dyDescent="0.25">
      <c r="A58" s="163" t="s">
        <v>75</v>
      </c>
      <c r="B58" s="166" t="s">
        <v>102</v>
      </c>
      <c r="C58" s="121" t="s">
        <v>13</v>
      </c>
      <c r="D58" s="12">
        <f>E58+F58</f>
        <v>235.51</v>
      </c>
      <c r="E58" s="31">
        <v>0</v>
      </c>
      <c r="F58" s="31">
        <v>235.51</v>
      </c>
      <c r="G58" s="17">
        <v>0</v>
      </c>
      <c r="H58" s="221" t="s">
        <v>15</v>
      </c>
      <c r="I58" s="221" t="s">
        <v>32</v>
      </c>
      <c r="J58" s="72"/>
      <c r="K58" s="41"/>
      <c r="L58" s="41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</row>
    <row r="59" spans="1:52" s="3" customFormat="1" ht="31.5" x14ac:dyDescent="0.25">
      <c r="A59" s="164"/>
      <c r="B59" s="167"/>
      <c r="C59" s="121" t="s">
        <v>14</v>
      </c>
      <c r="D59" s="12">
        <f t="shared" ref="D59:D60" si="8">E59+F59</f>
        <v>2381.2661600000001</v>
      </c>
      <c r="E59" s="31">
        <v>0</v>
      </c>
      <c r="F59" s="31">
        <v>2381.2661600000001</v>
      </c>
      <c r="G59" s="17">
        <v>0</v>
      </c>
      <c r="H59" s="222"/>
      <c r="I59" s="222"/>
      <c r="J59" s="72"/>
      <c r="K59" s="41"/>
      <c r="L59" s="41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</row>
    <row r="60" spans="1:52" s="3" customFormat="1" x14ac:dyDescent="0.25">
      <c r="A60" s="165"/>
      <c r="B60" s="168"/>
      <c r="C60" s="121" t="s">
        <v>10</v>
      </c>
      <c r="D60" s="12">
        <f t="shared" si="8"/>
        <v>2616.7761600000003</v>
      </c>
      <c r="E60" s="31">
        <f>E58+E59</f>
        <v>0</v>
      </c>
      <c r="F60" s="31">
        <v>2616.7761600000003</v>
      </c>
      <c r="G60" s="17">
        <v>0</v>
      </c>
      <c r="H60" s="223"/>
      <c r="I60" s="223"/>
      <c r="J60" s="72"/>
      <c r="K60" s="41"/>
      <c r="L60" s="41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</row>
    <row r="61" spans="1:52" s="3" customFormat="1" ht="30.75" customHeight="1" x14ac:dyDescent="0.25">
      <c r="A61" s="215" t="s">
        <v>110</v>
      </c>
      <c r="B61" s="216"/>
      <c r="C61" s="15" t="s">
        <v>13</v>
      </c>
      <c r="D61" s="30">
        <f>E61+F61+G61</f>
        <v>333.51</v>
      </c>
      <c r="E61" s="30">
        <f>E51+E54+E58</f>
        <v>98</v>
      </c>
      <c r="F61" s="30">
        <f t="shared" ref="F61:G62" si="9">F51+F54+F58</f>
        <v>235.51</v>
      </c>
      <c r="G61" s="30">
        <f t="shared" si="9"/>
        <v>0</v>
      </c>
      <c r="H61" s="209"/>
      <c r="I61" s="210"/>
      <c r="J61" s="69"/>
      <c r="K61" s="41"/>
      <c r="L61" s="41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</row>
    <row r="62" spans="1:52" s="3" customFormat="1" ht="30.75" customHeight="1" x14ac:dyDescent="0.25">
      <c r="A62" s="217"/>
      <c r="B62" s="218"/>
      <c r="C62" s="15" t="s">
        <v>14</v>
      </c>
      <c r="D62" s="30">
        <f t="shared" ref="D62:D63" si="10">E62+F62+G62</f>
        <v>3508.4661599999999</v>
      </c>
      <c r="E62" s="30">
        <f>E52+E55+E59</f>
        <v>1127.2</v>
      </c>
      <c r="F62" s="30">
        <f>F52+F55+F59</f>
        <v>2381.2661600000001</v>
      </c>
      <c r="G62" s="30">
        <f t="shared" si="9"/>
        <v>0</v>
      </c>
      <c r="H62" s="211"/>
      <c r="I62" s="212"/>
      <c r="J62" s="70"/>
      <c r="K62" s="41"/>
      <c r="L62" s="41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</row>
    <row r="63" spans="1:52" s="3" customFormat="1" x14ac:dyDescent="0.25">
      <c r="A63" s="219"/>
      <c r="B63" s="220"/>
      <c r="C63" s="15" t="s">
        <v>10</v>
      </c>
      <c r="D63" s="30">
        <f t="shared" si="10"/>
        <v>3841.9761600000002</v>
      </c>
      <c r="E63" s="30">
        <f>E61+E62</f>
        <v>1225.2</v>
      </c>
      <c r="F63" s="30">
        <f t="shared" ref="F63:G63" si="11">F61+F62</f>
        <v>2616.7761600000003</v>
      </c>
      <c r="G63" s="30">
        <f t="shared" si="11"/>
        <v>0</v>
      </c>
      <c r="H63" s="213"/>
      <c r="I63" s="214"/>
      <c r="J63" s="70"/>
      <c r="K63" s="41"/>
      <c r="L63" s="41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</row>
    <row r="64" spans="1:52" s="53" customFormat="1" ht="31.5" customHeight="1" x14ac:dyDescent="0.25">
      <c r="A64" s="203" t="s">
        <v>163</v>
      </c>
      <c r="B64" s="204"/>
      <c r="C64" s="117" t="s">
        <v>13</v>
      </c>
      <c r="D64" s="38">
        <f>E64+F64+G64</f>
        <v>8029.4757500000005</v>
      </c>
      <c r="E64" s="38">
        <f>E61+E46+E34</f>
        <v>3985.2036900000003</v>
      </c>
      <c r="F64" s="38">
        <f t="shared" ref="F64:G65" si="12">F61+F46+F34</f>
        <v>3235.4720600000001</v>
      </c>
      <c r="G64" s="38">
        <f t="shared" si="12"/>
        <v>808.8</v>
      </c>
      <c r="H64" s="59"/>
      <c r="I64" s="60"/>
      <c r="J64" s="73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2"/>
      <c r="AT64" s="52"/>
      <c r="AU64" s="52"/>
      <c r="AV64" s="52"/>
      <c r="AW64" s="52"/>
      <c r="AX64" s="52"/>
      <c r="AY64" s="52"/>
      <c r="AZ64" s="52"/>
    </row>
    <row r="65" spans="1:52" s="3" customFormat="1" ht="31.5" x14ac:dyDescent="0.25">
      <c r="A65" s="205"/>
      <c r="B65" s="206"/>
      <c r="C65" s="117" t="s">
        <v>14</v>
      </c>
      <c r="D65" s="38">
        <f t="shared" ref="D65:D66" si="13">E65+F65+G65</f>
        <v>83550.879379999998</v>
      </c>
      <c r="E65" s="38">
        <f>E62+E47+E35</f>
        <v>43806.634790000004</v>
      </c>
      <c r="F65" s="38">
        <f>F62+F47+F35</f>
        <v>32464.744590000002</v>
      </c>
      <c r="G65" s="38">
        <f t="shared" si="12"/>
        <v>7279.5</v>
      </c>
      <c r="H65" s="61"/>
      <c r="I65" s="62"/>
      <c r="J65" s="70"/>
      <c r="K65" s="41"/>
      <c r="L65" s="41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</row>
    <row r="66" spans="1:52" s="3" customFormat="1" x14ac:dyDescent="0.25">
      <c r="A66" s="207"/>
      <c r="B66" s="208"/>
      <c r="C66" s="117" t="s">
        <v>10</v>
      </c>
      <c r="D66" s="38">
        <f t="shared" si="13"/>
        <v>91580.355130000011</v>
      </c>
      <c r="E66" s="38">
        <f>E64+E65</f>
        <v>47791.838480000006</v>
      </c>
      <c r="F66" s="38">
        <f t="shared" ref="F66" si="14">F64+F65</f>
        <v>35700.216650000002</v>
      </c>
      <c r="G66" s="38">
        <f>G64+G65</f>
        <v>8088.3</v>
      </c>
      <c r="H66" s="63"/>
      <c r="I66" s="64"/>
      <c r="J66" s="69"/>
      <c r="K66" s="41"/>
      <c r="L66" s="41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</row>
    <row r="67" spans="1:52" s="22" customFormat="1" x14ac:dyDescent="0.25">
      <c r="A67" s="54"/>
      <c r="B67" s="55"/>
      <c r="C67" s="55"/>
      <c r="D67" s="56"/>
      <c r="E67" s="56"/>
      <c r="F67" s="56"/>
      <c r="G67" s="56"/>
      <c r="H67" s="57"/>
      <c r="I67" s="58"/>
      <c r="J67" s="70"/>
    </row>
    <row r="68" spans="1:52" s="18" customFormat="1" ht="27.75" customHeight="1" x14ac:dyDescent="0.25">
      <c r="A68" s="195" t="s">
        <v>61</v>
      </c>
      <c r="B68" s="196"/>
      <c r="C68" s="196"/>
      <c r="D68" s="196"/>
      <c r="E68" s="196"/>
      <c r="F68" s="196"/>
      <c r="G68" s="196"/>
      <c r="H68" s="196"/>
      <c r="I68" s="197"/>
      <c r="J68" s="69"/>
      <c r="K68" s="41"/>
      <c r="L68" s="41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</row>
    <row r="69" spans="1:52" s="3" customFormat="1" ht="27.75" customHeight="1" x14ac:dyDescent="0.25">
      <c r="A69" s="157" t="s">
        <v>44</v>
      </c>
      <c r="B69" s="158"/>
      <c r="C69" s="158"/>
      <c r="D69" s="158"/>
      <c r="E69" s="158"/>
      <c r="F69" s="158"/>
      <c r="G69" s="158"/>
      <c r="H69" s="158"/>
      <c r="I69" s="159"/>
      <c r="J69" s="69"/>
      <c r="K69" s="41"/>
      <c r="L69" s="41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</row>
    <row r="70" spans="1:52" s="3" customFormat="1" ht="78.75" x14ac:dyDescent="0.25">
      <c r="A70" s="129">
        <v>1</v>
      </c>
      <c r="B70" s="108" t="s">
        <v>0</v>
      </c>
      <c r="C70" s="108" t="s">
        <v>13</v>
      </c>
      <c r="D70" s="33">
        <f>D71+D72+D73+D74+D75</f>
        <v>23578</v>
      </c>
      <c r="E70" s="33">
        <f>E71+E72+E73+E74+E75</f>
        <v>12853.3</v>
      </c>
      <c r="F70" s="33">
        <f>F71+F72+F73+F74+F75</f>
        <v>0</v>
      </c>
      <c r="G70" s="33">
        <f>G71+G72+G73+G74+G75</f>
        <v>10724.7</v>
      </c>
      <c r="H70" s="108" t="s">
        <v>15</v>
      </c>
      <c r="I70" s="108" t="s">
        <v>17</v>
      </c>
      <c r="J70" s="69"/>
      <c r="K70" s="135"/>
      <c r="L70" s="41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</row>
    <row r="71" spans="1:52" ht="78.75" x14ac:dyDescent="0.25">
      <c r="A71" s="120" t="s">
        <v>41</v>
      </c>
      <c r="B71" s="121" t="s">
        <v>1</v>
      </c>
      <c r="C71" s="121" t="s">
        <v>13</v>
      </c>
      <c r="D71" s="34">
        <f>SUM(E71:G71)</f>
        <v>21048</v>
      </c>
      <c r="E71" s="31">
        <f>11000-420+653.3-210</f>
        <v>11023.3</v>
      </c>
      <c r="F71" s="80">
        <f>9024.7-187.1-3200-5637.6</f>
        <v>0</v>
      </c>
      <c r="G71" s="34">
        <v>10024.700000000001</v>
      </c>
      <c r="H71" s="121" t="s">
        <v>15</v>
      </c>
      <c r="I71" s="121" t="s">
        <v>17</v>
      </c>
      <c r="K71" s="42"/>
      <c r="L71" s="82"/>
    </row>
    <row r="72" spans="1:52" ht="78.75" x14ac:dyDescent="0.25">
      <c r="A72" s="120" t="s">
        <v>42</v>
      </c>
      <c r="B72" s="121" t="s">
        <v>2</v>
      </c>
      <c r="C72" s="121" t="s">
        <v>13</v>
      </c>
      <c r="D72" s="34">
        <f>SUM(E72:G72)</f>
        <v>2200</v>
      </c>
      <c r="E72" s="34">
        <f>1200+300</f>
        <v>1500</v>
      </c>
      <c r="F72" s="31">
        <f>600-600</f>
        <v>0</v>
      </c>
      <c r="G72" s="34">
        <v>700</v>
      </c>
      <c r="H72" s="121" t="s">
        <v>15</v>
      </c>
      <c r="I72" s="121" t="s">
        <v>17</v>
      </c>
      <c r="J72" s="69" t="s">
        <v>151</v>
      </c>
    </row>
    <row r="73" spans="1:52" ht="63" customHeight="1" x14ac:dyDescent="0.25">
      <c r="A73" s="120" t="s">
        <v>43</v>
      </c>
      <c r="B73" s="119" t="s">
        <v>72</v>
      </c>
      <c r="C73" s="121" t="s">
        <v>13</v>
      </c>
      <c r="D73" s="34">
        <f>E73+F73+G73</f>
        <v>0</v>
      </c>
      <c r="E73" s="34">
        <v>0</v>
      </c>
      <c r="F73" s="34">
        <v>0</v>
      </c>
      <c r="G73" s="34">
        <v>0</v>
      </c>
      <c r="H73" s="121" t="s">
        <v>15</v>
      </c>
      <c r="I73" s="121" t="s">
        <v>17</v>
      </c>
      <c r="J73" s="69" t="s">
        <v>152</v>
      </c>
    </row>
    <row r="74" spans="1:52" ht="59.25" customHeight="1" x14ac:dyDescent="0.25">
      <c r="A74" s="125" t="s">
        <v>86</v>
      </c>
      <c r="B74" s="119" t="s">
        <v>172</v>
      </c>
      <c r="C74" s="121" t="s">
        <v>13</v>
      </c>
      <c r="D74" s="31">
        <f>E74+F74+G74</f>
        <v>120</v>
      </c>
      <c r="E74" s="31">
        <f>0+120</f>
        <v>120</v>
      </c>
      <c r="F74" s="31">
        <v>0</v>
      </c>
      <c r="G74" s="31">
        <v>0</v>
      </c>
      <c r="H74" s="126" t="s">
        <v>15</v>
      </c>
      <c r="I74" s="126" t="s">
        <v>17</v>
      </c>
    </row>
    <row r="75" spans="1:52" ht="48" customHeight="1" x14ac:dyDescent="0.25">
      <c r="A75" s="24" t="s">
        <v>91</v>
      </c>
      <c r="B75" s="139" t="s">
        <v>187</v>
      </c>
      <c r="C75" s="139" t="s">
        <v>13</v>
      </c>
      <c r="D75" s="31">
        <f>E75+F75+G75</f>
        <v>210</v>
      </c>
      <c r="E75" s="31">
        <v>210</v>
      </c>
      <c r="F75" s="31">
        <v>0</v>
      </c>
      <c r="G75" s="31">
        <v>0</v>
      </c>
      <c r="H75" s="139" t="s">
        <v>15</v>
      </c>
      <c r="I75" s="139" t="s">
        <v>17</v>
      </c>
      <c r="K75" s="198"/>
      <c r="L75" s="198"/>
    </row>
    <row r="76" spans="1:52" s="3" customFormat="1" ht="150" customHeight="1" x14ac:dyDescent="0.25">
      <c r="A76" s="129" t="s">
        <v>39</v>
      </c>
      <c r="B76" s="130" t="s">
        <v>3</v>
      </c>
      <c r="C76" s="130" t="s">
        <v>13</v>
      </c>
      <c r="D76" s="33">
        <f>E76+F76+G76</f>
        <v>4422.7753500000008</v>
      </c>
      <c r="E76" s="143">
        <f>E77+E78+E79+E80+E81+E82+E85+E86+E87</f>
        <v>4235.6753500000004</v>
      </c>
      <c r="F76" s="87">
        <f>F77+F78+F79+F80+F81+F82+F85+F86+F87</f>
        <v>187.1</v>
      </c>
      <c r="G76" s="33">
        <f>G77+G78+G79+G80+G81+G82+G85+G86+G87</f>
        <v>0</v>
      </c>
      <c r="H76" s="130" t="s">
        <v>15</v>
      </c>
      <c r="I76" s="130" t="s">
        <v>18</v>
      </c>
      <c r="J76" s="69"/>
      <c r="K76" s="41"/>
      <c r="L76" s="41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</row>
    <row r="77" spans="1:52" s="20" customFormat="1" ht="69.75" customHeight="1" x14ac:dyDescent="0.25">
      <c r="A77" s="24" t="s">
        <v>104</v>
      </c>
      <c r="B77" s="119" t="s">
        <v>4</v>
      </c>
      <c r="C77" s="119" t="s">
        <v>13</v>
      </c>
      <c r="D77" s="34">
        <f t="shared" ref="D77:D81" si="15">E77+F77+G77</f>
        <v>88.7</v>
      </c>
      <c r="E77" s="34">
        <v>88.7</v>
      </c>
      <c r="F77" s="34">
        <v>0</v>
      </c>
      <c r="G77" s="34">
        <v>0</v>
      </c>
      <c r="H77" s="119" t="s">
        <v>15</v>
      </c>
      <c r="I77" s="119" t="s">
        <v>4</v>
      </c>
      <c r="J77" s="69" t="s">
        <v>153</v>
      </c>
      <c r="K77" s="39"/>
      <c r="L77" s="39"/>
    </row>
    <row r="78" spans="1:52" s="20" customFormat="1" ht="65.25" customHeight="1" x14ac:dyDescent="0.25">
      <c r="A78" s="24" t="s">
        <v>50</v>
      </c>
      <c r="B78" s="119" t="s">
        <v>5</v>
      </c>
      <c r="C78" s="119" t="s">
        <v>13</v>
      </c>
      <c r="D78" s="34">
        <f t="shared" si="15"/>
        <v>0</v>
      </c>
      <c r="E78" s="34">
        <v>0</v>
      </c>
      <c r="F78" s="34">
        <v>0</v>
      </c>
      <c r="G78" s="34">
        <v>0</v>
      </c>
      <c r="H78" s="119" t="s">
        <v>15</v>
      </c>
      <c r="I78" s="119" t="s">
        <v>19</v>
      </c>
      <c r="J78" s="69" t="s">
        <v>154</v>
      </c>
      <c r="K78" s="39"/>
      <c r="L78" s="39"/>
    </row>
    <row r="79" spans="1:52" s="20" customFormat="1" ht="63" x14ac:dyDescent="0.25">
      <c r="A79" s="24" t="s">
        <v>51</v>
      </c>
      <c r="B79" s="119" t="s">
        <v>81</v>
      </c>
      <c r="C79" s="119" t="s">
        <v>13</v>
      </c>
      <c r="D79" s="34">
        <f t="shared" si="15"/>
        <v>0</v>
      </c>
      <c r="E79" s="34">
        <v>0</v>
      </c>
      <c r="F79" s="34">
        <v>0</v>
      </c>
      <c r="G79" s="34">
        <v>0</v>
      </c>
      <c r="H79" s="119" t="s">
        <v>15</v>
      </c>
      <c r="I79" s="119" t="s">
        <v>32</v>
      </c>
      <c r="J79" s="69"/>
      <c r="K79" s="39"/>
      <c r="L79" s="39"/>
    </row>
    <row r="80" spans="1:52" s="20" customFormat="1" ht="51" customHeight="1" x14ac:dyDescent="0.25">
      <c r="A80" s="24" t="s">
        <v>79</v>
      </c>
      <c r="B80" s="119" t="s">
        <v>90</v>
      </c>
      <c r="C80" s="119" t="s">
        <v>13</v>
      </c>
      <c r="D80" s="34">
        <f t="shared" si="15"/>
        <v>300</v>
      </c>
      <c r="E80" s="31">
        <f>0+300</f>
        <v>300</v>
      </c>
      <c r="F80" s="34">
        <v>0</v>
      </c>
      <c r="G80" s="34">
        <v>0</v>
      </c>
      <c r="H80" s="119" t="s">
        <v>15</v>
      </c>
      <c r="I80" s="119" t="s">
        <v>32</v>
      </c>
      <c r="J80" s="69" t="s">
        <v>130</v>
      </c>
      <c r="K80" s="39"/>
      <c r="L80" s="39"/>
    </row>
    <row r="81" spans="1:13" s="20" customFormat="1" ht="46.5" customHeight="1" x14ac:dyDescent="0.25">
      <c r="A81" s="24" t="s">
        <v>52</v>
      </c>
      <c r="B81" s="119" t="s">
        <v>92</v>
      </c>
      <c r="C81" s="119" t="s">
        <v>13</v>
      </c>
      <c r="D81" s="34">
        <f t="shared" si="15"/>
        <v>0</v>
      </c>
      <c r="E81" s="35">
        <v>0</v>
      </c>
      <c r="F81" s="35">
        <v>0</v>
      </c>
      <c r="G81" s="35">
        <v>0</v>
      </c>
      <c r="H81" s="119" t="s">
        <v>15</v>
      </c>
      <c r="I81" s="119" t="s">
        <v>19</v>
      </c>
      <c r="J81" s="69" t="s">
        <v>155</v>
      </c>
      <c r="K81" s="39"/>
      <c r="L81" s="39"/>
    </row>
    <row r="82" spans="1:13" s="20" customFormat="1" ht="0.75" hidden="1" customHeight="1" x14ac:dyDescent="0.25">
      <c r="A82" s="178" t="s">
        <v>80</v>
      </c>
      <c r="B82" s="199" t="s">
        <v>100</v>
      </c>
      <c r="C82" s="121" t="s">
        <v>13</v>
      </c>
      <c r="D82" s="34">
        <f>E82+F82+G82</f>
        <v>0</v>
      </c>
      <c r="E82" s="35">
        <v>0</v>
      </c>
      <c r="F82" s="35">
        <v>0</v>
      </c>
      <c r="G82" s="35">
        <v>0</v>
      </c>
      <c r="H82" s="199" t="s">
        <v>15</v>
      </c>
      <c r="I82" s="202" t="s">
        <v>32</v>
      </c>
      <c r="J82" s="69"/>
      <c r="K82" s="39"/>
      <c r="L82" s="39"/>
    </row>
    <row r="83" spans="1:13" s="20" customFormat="1" ht="28.5" hidden="1" customHeight="1" x14ac:dyDescent="0.25">
      <c r="A83" s="179"/>
      <c r="B83" s="200"/>
      <c r="C83" s="121" t="s">
        <v>14</v>
      </c>
      <c r="D83" s="31">
        <f>E83+F83+G83</f>
        <v>0</v>
      </c>
      <c r="E83" s="35">
        <v>0</v>
      </c>
      <c r="F83" s="35">
        <v>0</v>
      </c>
      <c r="G83" s="35">
        <v>0</v>
      </c>
      <c r="H83" s="200"/>
      <c r="I83" s="202"/>
      <c r="J83" s="69" t="s">
        <v>156</v>
      </c>
      <c r="K83" s="39"/>
      <c r="L83" s="39"/>
    </row>
    <row r="84" spans="1:13" s="27" customFormat="1" ht="23.25" hidden="1" customHeight="1" x14ac:dyDescent="0.25">
      <c r="A84" s="180"/>
      <c r="B84" s="201"/>
      <c r="C84" s="121" t="s">
        <v>10</v>
      </c>
      <c r="D84" s="34">
        <f>D82+D83</f>
        <v>0</v>
      </c>
      <c r="E84" s="35">
        <f>E82+E83</f>
        <v>0</v>
      </c>
      <c r="F84" s="35">
        <f>F82+F83</f>
        <v>0</v>
      </c>
      <c r="G84" s="35">
        <f>G82+G83</f>
        <v>0</v>
      </c>
      <c r="H84" s="201"/>
      <c r="I84" s="202"/>
      <c r="J84" s="74"/>
      <c r="K84" s="39"/>
      <c r="L84" s="39"/>
    </row>
    <row r="85" spans="1:13" s="27" customFormat="1" ht="46.5" hidden="1" customHeight="1" x14ac:dyDescent="0.25">
      <c r="A85" s="115" t="s">
        <v>82</v>
      </c>
      <c r="B85" s="113" t="s">
        <v>142</v>
      </c>
      <c r="C85" s="119" t="s">
        <v>13</v>
      </c>
      <c r="D85" s="34">
        <f>E85+F85+G85</f>
        <v>0</v>
      </c>
      <c r="E85" s="35">
        <v>0</v>
      </c>
      <c r="F85" s="35">
        <v>0</v>
      </c>
      <c r="G85" s="35">
        <v>0</v>
      </c>
      <c r="H85" s="119" t="s">
        <v>15</v>
      </c>
      <c r="I85" s="119" t="s">
        <v>19</v>
      </c>
      <c r="J85" s="74" t="s">
        <v>147</v>
      </c>
      <c r="K85" s="39"/>
      <c r="L85" s="39"/>
    </row>
    <row r="86" spans="1:13" s="27" customFormat="1" ht="47.25" customHeight="1" x14ac:dyDescent="0.25">
      <c r="A86" s="114" t="s">
        <v>80</v>
      </c>
      <c r="B86" s="112" t="s">
        <v>131</v>
      </c>
      <c r="C86" s="121" t="s">
        <v>13</v>
      </c>
      <c r="D86" s="34">
        <f>E86+F86+G86</f>
        <v>0</v>
      </c>
      <c r="E86" s="35">
        <v>0</v>
      </c>
      <c r="F86" s="35">
        <v>0</v>
      </c>
      <c r="G86" s="35">
        <v>0</v>
      </c>
      <c r="H86" s="118" t="s">
        <v>15</v>
      </c>
      <c r="I86" s="118" t="s">
        <v>32</v>
      </c>
      <c r="J86" s="74" t="s">
        <v>157</v>
      </c>
      <c r="K86" s="39"/>
      <c r="L86" s="39"/>
    </row>
    <row r="87" spans="1:13" s="20" customFormat="1" ht="63" x14ac:dyDescent="0.25">
      <c r="A87" s="83" t="s">
        <v>183</v>
      </c>
      <c r="B87" s="84" t="s">
        <v>53</v>
      </c>
      <c r="C87" s="122" t="s">
        <v>13</v>
      </c>
      <c r="D87" s="80">
        <f>E87+F87+G87</f>
        <v>4034.0753500000005</v>
      </c>
      <c r="E87" s="144">
        <f>0+6325-586.2-1000-311.72665-638.298+15.2+43</f>
        <v>3846.9753500000006</v>
      </c>
      <c r="F87" s="85">
        <v>187.1</v>
      </c>
      <c r="G87" s="85">
        <v>0</v>
      </c>
      <c r="H87" s="122" t="s">
        <v>15</v>
      </c>
      <c r="I87" s="122" t="s">
        <v>19</v>
      </c>
      <c r="J87" s="78"/>
      <c r="K87" s="105" t="s">
        <v>192</v>
      </c>
      <c r="L87" s="99"/>
      <c r="M87" s="106"/>
    </row>
    <row r="88" spans="1:13" s="22" customFormat="1" ht="56.45" customHeight="1" x14ac:dyDescent="0.25">
      <c r="A88" s="233" t="s">
        <v>40</v>
      </c>
      <c r="B88" s="230" t="s">
        <v>116</v>
      </c>
      <c r="C88" s="130" t="s">
        <v>13</v>
      </c>
      <c r="D88" s="33">
        <f>E88+F88+G88</f>
        <v>638</v>
      </c>
      <c r="E88" s="47">
        <f>638</f>
        <v>638</v>
      </c>
      <c r="F88" s="47">
        <v>0</v>
      </c>
      <c r="G88" s="47">
        <v>0</v>
      </c>
      <c r="H88" s="199" t="s">
        <v>15</v>
      </c>
      <c r="I88" s="199" t="s">
        <v>32</v>
      </c>
      <c r="J88" s="69"/>
      <c r="K88" s="41"/>
      <c r="L88" s="41"/>
    </row>
    <row r="89" spans="1:13" s="22" customFormat="1" ht="56.45" customHeight="1" x14ac:dyDescent="0.25">
      <c r="A89" s="234"/>
      <c r="B89" s="231"/>
      <c r="C89" s="130" t="s">
        <v>101</v>
      </c>
      <c r="D89" s="33">
        <f>E89+F89+G89</f>
        <v>10000</v>
      </c>
      <c r="E89" s="47">
        <f>0+E92</f>
        <v>10000</v>
      </c>
      <c r="F89" s="47">
        <v>0</v>
      </c>
      <c r="G89" s="47">
        <v>0</v>
      </c>
      <c r="H89" s="200"/>
      <c r="I89" s="200"/>
      <c r="J89" s="69"/>
      <c r="K89" s="41"/>
      <c r="L89" s="41"/>
    </row>
    <row r="90" spans="1:13" s="22" customFormat="1" ht="46.5" customHeight="1" x14ac:dyDescent="0.25">
      <c r="A90" s="235"/>
      <c r="B90" s="232"/>
      <c r="C90" s="130" t="s">
        <v>10</v>
      </c>
      <c r="D90" s="33">
        <f>D88+D89</f>
        <v>10638</v>
      </c>
      <c r="E90" s="47">
        <f>E88+E89</f>
        <v>10638</v>
      </c>
      <c r="F90" s="47">
        <v>0</v>
      </c>
      <c r="G90" s="47">
        <v>0</v>
      </c>
      <c r="H90" s="200"/>
      <c r="I90" s="200"/>
      <c r="J90" s="69"/>
      <c r="K90" s="41"/>
      <c r="L90" s="41"/>
    </row>
    <row r="91" spans="1:13" s="22" customFormat="1" ht="38.25" customHeight="1" x14ac:dyDescent="0.25">
      <c r="A91" s="178" t="s">
        <v>185</v>
      </c>
      <c r="B91" s="172" t="s">
        <v>184</v>
      </c>
      <c r="C91" s="126" t="s">
        <v>13</v>
      </c>
      <c r="D91" s="103">
        <f>E91+F91+G91</f>
        <v>638.298</v>
      </c>
      <c r="E91" s="104">
        <v>638.298</v>
      </c>
      <c r="F91" s="104">
        <v>0</v>
      </c>
      <c r="G91" s="104">
        <v>0</v>
      </c>
      <c r="H91" s="200"/>
      <c r="I91" s="200"/>
      <c r="J91" s="69"/>
      <c r="K91" s="227"/>
      <c r="L91" s="227"/>
    </row>
    <row r="92" spans="1:13" s="22" customFormat="1" ht="37.5" customHeight="1" x14ac:dyDescent="0.25">
      <c r="A92" s="179"/>
      <c r="B92" s="173"/>
      <c r="C92" s="126" t="s">
        <v>101</v>
      </c>
      <c r="D92" s="103">
        <f>E92+F92+G92</f>
        <v>10000</v>
      </c>
      <c r="E92" s="104">
        <v>10000</v>
      </c>
      <c r="F92" s="104">
        <v>0</v>
      </c>
      <c r="G92" s="104">
        <v>0</v>
      </c>
      <c r="H92" s="200"/>
      <c r="I92" s="200"/>
      <c r="J92" s="69"/>
      <c r="K92" s="41"/>
      <c r="L92" s="41"/>
    </row>
    <row r="93" spans="1:13" s="22" customFormat="1" ht="23.25" customHeight="1" x14ac:dyDescent="0.25">
      <c r="A93" s="180"/>
      <c r="B93" s="174"/>
      <c r="C93" s="126" t="s">
        <v>10</v>
      </c>
      <c r="D93" s="103">
        <f>D91+D92</f>
        <v>10638.298000000001</v>
      </c>
      <c r="E93" s="104">
        <f>E91+E92</f>
        <v>10638.298000000001</v>
      </c>
      <c r="F93" s="104">
        <v>0</v>
      </c>
      <c r="G93" s="104">
        <v>0</v>
      </c>
      <c r="H93" s="200"/>
      <c r="I93" s="200"/>
      <c r="J93" s="69"/>
      <c r="K93" s="41"/>
      <c r="L93" s="41"/>
    </row>
    <row r="94" spans="1:13" s="22" customFormat="1" ht="31.5" x14ac:dyDescent="0.25">
      <c r="A94" s="178" t="s">
        <v>54</v>
      </c>
      <c r="B94" s="166" t="s">
        <v>161</v>
      </c>
      <c r="C94" s="121" t="s">
        <v>13</v>
      </c>
      <c r="D94" s="31">
        <f t="shared" ref="D94:D96" si="16">E94+F94+G94</f>
        <v>0</v>
      </c>
      <c r="E94" s="32">
        <v>0</v>
      </c>
      <c r="F94" s="35">
        <v>0</v>
      </c>
      <c r="G94" s="35">
        <v>0</v>
      </c>
      <c r="H94" s="200"/>
      <c r="I94" s="200"/>
      <c r="J94" s="69"/>
      <c r="K94" s="41"/>
      <c r="L94" s="41"/>
    </row>
    <row r="95" spans="1:13" s="22" customFormat="1" ht="36.75" customHeight="1" x14ac:dyDescent="0.25">
      <c r="A95" s="179"/>
      <c r="B95" s="167"/>
      <c r="C95" s="121" t="s">
        <v>101</v>
      </c>
      <c r="D95" s="31">
        <f t="shared" si="16"/>
        <v>0</v>
      </c>
      <c r="E95" s="32">
        <v>0</v>
      </c>
      <c r="F95" s="35">
        <v>0</v>
      </c>
      <c r="G95" s="35">
        <v>0</v>
      </c>
      <c r="H95" s="200"/>
      <c r="I95" s="200"/>
      <c r="J95" s="69" t="s">
        <v>164</v>
      </c>
      <c r="K95" s="41"/>
      <c r="L95" s="41"/>
    </row>
    <row r="96" spans="1:13" s="22" customFormat="1" ht="27.75" customHeight="1" x14ac:dyDescent="0.25">
      <c r="A96" s="180"/>
      <c r="B96" s="168"/>
      <c r="C96" s="121" t="s">
        <v>10</v>
      </c>
      <c r="D96" s="31">
        <f t="shared" si="16"/>
        <v>0</v>
      </c>
      <c r="E96" s="32">
        <f>E95+E94</f>
        <v>0</v>
      </c>
      <c r="F96" s="35">
        <v>0</v>
      </c>
      <c r="G96" s="35">
        <v>0</v>
      </c>
      <c r="H96" s="201"/>
      <c r="I96" s="201"/>
      <c r="J96" s="69"/>
      <c r="K96" s="41"/>
      <c r="L96" s="41"/>
    </row>
    <row r="97" spans="1:52" s="22" customFormat="1" ht="31.5" customHeight="1" x14ac:dyDescent="0.25">
      <c r="A97" s="228" t="s">
        <v>47</v>
      </c>
      <c r="B97" s="229" t="s">
        <v>94</v>
      </c>
      <c r="C97" s="130" t="s">
        <v>13</v>
      </c>
      <c r="D97" s="33">
        <f>E97+F97+G97</f>
        <v>132.1</v>
      </c>
      <c r="E97" s="33">
        <f>E100+E103</f>
        <v>132.1</v>
      </c>
      <c r="F97" s="33">
        <f t="shared" ref="F97:G97" si="17">F100+F103</f>
        <v>0</v>
      </c>
      <c r="G97" s="33">
        <f t="shared" si="17"/>
        <v>0</v>
      </c>
      <c r="H97" s="230" t="s">
        <v>15</v>
      </c>
      <c r="I97" s="230" t="s">
        <v>20</v>
      </c>
      <c r="J97" s="69"/>
      <c r="K97" s="41"/>
      <c r="L97" s="41"/>
    </row>
    <row r="98" spans="1:52" s="22" customFormat="1" ht="31.5" x14ac:dyDescent="0.25">
      <c r="A98" s="228"/>
      <c r="B98" s="229"/>
      <c r="C98" s="130" t="s">
        <v>14</v>
      </c>
      <c r="D98" s="33">
        <f>D101+D104</f>
        <v>2510</v>
      </c>
      <c r="E98" s="33">
        <f>E101+E104</f>
        <v>2510</v>
      </c>
      <c r="F98" s="33">
        <v>0</v>
      </c>
      <c r="G98" s="33">
        <v>0</v>
      </c>
      <c r="H98" s="231"/>
      <c r="I98" s="231"/>
      <c r="J98" s="69"/>
      <c r="K98" s="41"/>
      <c r="L98" s="41"/>
    </row>
    <row r="99" spans="1:52" s="22" customFormat="1" x14ac:dyDescent="0.25">
      <c r="A99" s="228"/>
      <c r="B99" s="229"/>
      <c r="C99" s="130" t="s">
        <v>10</v>
      </c>
      <c r="D99" s="33">
        <f>D102+D105</f>
        <v>2642.1247400000002</v>
      </c>
      <c r="E99" s="33">
        <f>E102+E105</f>
        <v>2642.1247400000002</v>
      </c>
      <c r="F99" s="33">
        <f t="shared" ref="F99" si="18">F97+F98</f>
        <v>0</v>
      </c>
      <c r="G99" s="33">
        <v>0</v>
      </c>
      <c r="H99" s="232"/>
      <c r="I99" s="232"/>
      <c r="J99" s="69"/>
      <c r="K99" s="41"/>
      <c r="L99" s="41"/>
    </row>
    <row r="100" spans="1:52" s="20" customFormat="1" ht="31.5" x14ac:dyDescent="0.25">
      <c r="A100" s="178" t="s">
        <v>55</v>
      </c>
      <c r="B100" s="166" t="s">
        <v>146</v>
      </c>
      <c r="C100" s="121" t="s">
        <v>13</v>
      </c>
      <c r="D100" s="31">
        <f t="shared" ref="D100:D105" si="19">E100+F100+G100</f>
        <v>52.6</v>
      </c>
      <c r="E100" s="35">
        <v>52.6</v>
      </c>
      <c r="F100" s="35">
        <v>0</v>
      </c>
      <c r="G100" s="35">
        <v>0</v>
      </c>
      <c r="H100" s="166" t="s">
        <v>15</v>
      </c>
      <c r="I100" s="166" t="s">
        <v>20</v>
      </c>
      <c r="J100" s="69"/>
      <c r="K100" s="39"/>
      <c r="L100" s="39"/>
    </row>
    <row r="101" spans="1:52" s="20" customFormat="1" ht="36" x14ac:dyDescent="0.25">
      <c r="A101" s="179"/>
      <c r="B101" s="167"/>
      <c r="C101" s="121" t="s">
        <v>14</v>
      </c>
      <c r="D101" s="34">
        <f t="shared" si="19"/>
        <v>1000</v>
      </c>
      <c r="E101" s="35">
        <v>1000</v>
      </c>
      <c r="F101" s="35">
        <v>0</v>
      </c>
      <c r="G101" s="35">
        <v>0</v>
      </c>
      <c r="H101" s="167"/>
      <c r="I101" s="167"/>
      <c r="J101" s="69" t="s">
        <v>143</v>
      </c>
      <c r="K101" s="39"/>
      <c r="L101" s="39"/>
    </row>
    <row r="102" spans="1:52" x14ac:dyDescent="0.25">
      <c r="A102" s="180"/>
      <c r="B102" s="168"/>
      <c r="C102" s="121" t="s">
        <v>10</v>
      </c>
      <c r="D102" s="34">
        <f t="shared" si="19"/>
        <v>1052.63158</v>
      </c>
      <c r="E102" s="35">
        <v>1052.63158</v>
      </c>
      <c r="F102" s="35">
        <f t="shared" ref="F102:G102" si="20">F100+F101</f>
        <v>0</v>
      </c>
      <c r="G102" s="35">
        <f t="shared" si="20"/>
        <v>0</v>
      </c>
      <c r="H102" s="168"/>
      <c r="I102" s="168"/>
    </row>
    <row r="103" spans="1:52" ht="31.5" x14ac:dyDescent="0.25">
      <c r="A103" s="178" t="s">
        <v>117</v>
      </c>
      <c r="B103" s="166" t="s">
        <v>145</v>
      </c>
      <c r="C103" s="121" t="s">
        <v>13</v>
      </c>
      <c r="D103" s="31">
        <f t="shared" si="19"/>
        <v>79.5</v>
      </c>
      <c r="E103" s="32">
        <f>105.3-25.8</f>
        <v>79.5</v>
      </c>
      <c r="F103" s="35">
        <v>0</v>
      </c>
      <c r="G103" s="35">
        <v>0</v>
      </c>
      <c r="H103" s="166" t="s">
        <v>15</v>
      </c>
      <c r="I103" s="166" t="s">
        <v>20</v>
      </c>
      <c r="K103" s="138"/>
      <c r="L103" s="82"/>
    </row>
    <row r="104" spans="1:52" s="3" customFormat="1" ht="52.5" customHeight="1" x14ac:dyDescent="0.25">
      <c r="A104" s="179"/>
      <c r="B104" s="167"/>
      <c r="C104" s="121" t="s">
        <v>14</v>
      </c>
      <c r="D104" s="34">
        <f t="shared" si="19"/>
        <v>1510</v>
      </c>
      <c r="E104" s="32">
        <f>2000-490</f>
        <v>1510</v>
      </c>
      <c r="F104" s="35">
        <v>0</v>
      </c>
      <c r="G104" s="35">
        <v>0</v>
      </c>
      <c r="H104" s="167"/>
      <c r="I104" s="167"/>
      <c r="J104" s="69" t="s">
        <v>144</v>
      </c>
      <c r="K104" s="138"/>
      <c r="L104" s="8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</row>
    <row r="105" spans="1:52" x14ac:dyDescent="0.25">
      <c r="A105" s="180"/>
      <c r="B105" s="168"/>
      <c r="C105" s="121" t="s">
        <v>10</v>
      </c>
      <c r="D105" s="34">
        <f t="shared" si="19"/>
        <v>1589.49316</v>
      </c>
      <c r="E105" s="32">
        <f>2105.26316-515.77</f>
        <v>1589.49316</v>
      </c>
      <c r="F105" s="35">
        <f t="shared" ref="F105:G105" si="21">F104+F103</f>
        <v>0</v>
      </c>
      <c r="G105" s="35">
        <f t="shared" si="21"/>
        <v>0</v>
      </c>
      <c r="H105" s="168"/>
      <c r="I105" s="168"/>
    </row>
    <row r="106" spans="1:52" ht="72.75" customHeight="1" x14ac:dyDescent="0.25">
      <c r="A106" s="109" t="s">
        <v>48</v>
      </c>
      <c r="B106" s="108" t="s">
        <v>190</v>
      </c>
      <c r="C106" s="108" t="s">
        <v>13</v>
      </c>
      <c r="D106" s="12">
        <f>E106+F106+G106</f>
        <v>3300</v>
      </c>
      <c r="E106" s="12">
        <f>E107+3300</f>
        <v>3300</v>
      </c>
      <c r="F106" s="12">
        <f>F107</f>
        <v>0</v>
      </c>
      <c r="G106" s="12">
        <f t="shared" ref="G106" si="22">G107</f>
        <v>0</v>
      </c>
      <c r="H106" s="108" t="s">
        <v>15</v>
      </c>
      <c r="I106" s="108" t="s">
        <v>20</v>
      </c>
      <c r="K106" s="149" t="s">
        <v>195</v>
      </c>
    </row>
    <row r="107" spans="1:52" ht="0.75" hidden="1" customHeight="1" x14ac:dyDescent="0.25">
      <c r="A107" s="120" t="s">
        <v>62</v>
      </c>
      <c r="B107" s="121" t="s">
        <v>6</v>
      </c>
      <c r="C107" s="121" t="s">
        <v>13</v>
      </c>
      <c r="D107" s="31">
        <f>E107+F107+G107</f>
        <v>0</v>
      </c>
      <c r="E107" s="31">
        <v>0</v>
      </c>
      <c r="F107" s="31">
        <v>0</v>
      </c>
      <c r="G107" s="31">
        <v>0</v>
      </c>
      <c r="H107" s="121" t="s">
        <v>15</v>
      </c>
      <c r="I107" s="121" t="s">
        <v>20</v>
      </c>
    </row>
    <row r="108" spans="1:52" s="3" customFormat="1" ht="31.5" hidden="1" x14ac:dyDescent="0.25">
      <c r="A108" s="236" t="s">
        <v>49</v>
      </c>
      <c r="B108" s="237" t="s">
        <v>132</v>
      </c>
      <c r="C108" s="116" t="s">
        <v>13</v>
      </c>
      <c r="D108" s="81">
        <f>E108+F108+G108</f>
        <v>0</v>
      </c>
      <c r="E108" s="81">
        <v>0</v>
      </c>
      <c r="F108" s="81">
        <v>0</v>
      </c>
      <c r="G108" s="81">
        <v>0</v>
      </c>
      <c r="H108" s="237" t="s">
        <v>16</v>
      </c>
      <c r="I108" s="237" t="s">
        <v>21</v>
      </c>
      <c r="J108" s="75"/>
      <c r="K108" s="41"/>
      <c r="L108" s="41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</row>
    <row r="109" spans="1:52" s="3" customFormat="1" ht="42.75" hidden="1" customHeight="1" x14ac:dyDescent="0.25">
      <c r="A109" s="236"/>
      <c r="B109" s="237"/>
      <c r="C109" s="116" t="s">
        <v>14</v>
      </c>
      <c r="D109" s="81">
        <f t="shared" ref="D109:D114" si="23">E109+F109+G109</f>
        <v>0</v>
      </c>
      <c r="E109" s="81">
        <v>0</v>
      </c>
      <c r="F109" s="81">
        <v>0</v>
      </c>
      <c r="G109" s="81">
        <v>0</v>
      </c>
      <c r="H109" s="237"/>
      <c r="I109" s="237"/>
      <c r="J109" s="75"/>
      <c r="K109" s="41"/>
      <c r="L109" s="41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</row>
    <row r="110" spans="1:52" s="3" customFormat="1" hidden="1" x14ac:dyDescent="0.25">
      <c r="A110" s="236"/>
      <c r="B110" s="237"/>
      <c r="C110" s="116" t="s">
        <v>10</v>
      </c>
      <c r="D110" s="81">
        <f>D108+D109</f>
        <v>0</v>
      </c>
      <c r="E110" s="81">
        <f>E109+E108</f>
        <v>0</v>
      </c>
      <c r="F110" s="81">
        <f>F108+F109</f>
        <v>0</v>
      </c>
      <c r="G110" s="81">
        <f>G108+G109</f>
        <v>0</v>
      </c>
      <c r="H110" s="237"/>
      <c r="I110" s="237"/>
      <c r="J110" s="75"/>
      <c r="K110" s="41"/>
      <c r="L110" s="41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</row>
    <row r="111" spans="1:52" s="3" customFormat="1" ht="1.5" hidden="1" customHeight="1" x14ac:dyDescent="0.25">
      <c r="A111" s="163" t="s">
        <v>133</v>
      </c>
      <c r="B111" s="166" t="s">
        <v>134</v>
      </c>
      <c r="C111" s="121" t="s">
        <v>13</v>
      </c>
      <c r="D111" s="31">
        <v>0</v>
      </c>
      <c r="E111" s="31">
        <v>0</v>
      </c>
      <c r="F111" s="31">
        <v>0</v>
      </c>
      <c r="G111" s="31">
        <v>0</v>
      </c>
      <c r="H111" s="166" t="s">
        <v>16</v>
      </c>
      <c r="I111" s="238" t="s">
        <v>21</v>
      </c>
      <c r="J111" s="76"/>
      <c r="K111" s="41"/>
      <c r="L111" s="41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</row>
    <row r="112" spans="1:52" s="3" customFormat="1" ht="31.5" hidden="1" x14ac:dyDescent="0.25">
      <c r="A112" s="164"/>
      <c r="B112" s="167"/>
      <c r="C112" s="121" t="s">
        <v>14</v>
      </c>
      <c r="D112" s="31">
        <v>0</v>
      </c>
      <c r="E112" s="31">
        <v>0</v>
      </c>
      <c r="F112" s="31">
        <v>0</v>
      </c>
      <c r="G112" s="31">
        <v>0</v>
      </c>
      <c r="H112" s="167"/>
      <c r="I112" s="239"/>
      <c r="J112" s="76"/>
      <c r="K112" s="41"/>
      <c r="L112" s="41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</row>
    <row r="113" spans="1:52" s="3" customFormat="1" hidden="1" x14ac:dyDescent="0.25">
      <c r="A113" s="165"/>
      <c r="B113" s="168"/>
      <c r="C113" s="121" t="s">
        <v>10</v>
      </c>
      <c r="D113" s="31">
        <v>0</v>
      </c>
      <c r="E113" s="31">
        <v>0</v>
      </c>
      <c r="F113" s="31">
        <v>0</v>
      </c>
      <c r="G113" s="31">
        <v>0</v>
      </c>
      <c r="H113" s="168"/>
      <c r="I113" s="240"/>
      <c r="J113" s="76"/>
      <c r="K113" s="41"/>
      <c r="L113" s="41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</row>
    <row r="114" spans="1:52" s="3" customFormat="1" ht="157.5" x14ac:dyDescent="0.25">
      <c r="A114" s="109" t="s">
        <v>83</v>
      </c>
      <c r="B114" s="108" t="s">
        <v>70</v>
      </c>
      <c r="C114" s="108" t="s">
        <v>13</v>
      </c>
      <c r="D114" s="12">
        <f t="shared" si="23"/>
        <v>179691.02000000002</v>
      </c>
      <c r="E114" s="143">
        <f>61600+531.5+1282.8-2500</f>
        <v>60914.3</v>
      </c>
      <c r="F114" s="12">
        <f>66681.7+1000-21270.78</f>
        <v>46410.92</v>
      </c>
      <c r="G114" s="12">
        <f>71365.8+1000</f>
        <v>72365.8</v>
      </c>
      <c r="H114" s="108" t="s">
        <v>96</v>
      </c>
      <c r="I114" s="108" t="s">
        <v>21</v>
      </c>
      <c r="J114" s="69"/>
      <c r="K114" s="148" t="s">
        <v>194</v>
      </c>
      <c r="L114" s="41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</row>
    <row r="115" spans="1:52" s="3" customFormat="1" ht="31.5" x14ac:dyDescent="0.25">
      <c r="A115" s="241" t="s">
        <v>63</v>
      </c>
      <c r="B115" s="242"/>
      <c r="C115" s="15" t="s">
        <v>13</v>
      </c>
      <c r="D115" s="30">
        <f>E115+F115+G115</f>
        <v>211762.19534999999</v>
      </c>
      <c r="E115" s="30">
        <f>E70+E76+E88+E97+E106+E108+E114+0.3</f>
        <v>82073.675350000005</v>
      </c>
      <c r="F115" s="30">
        <f>F70+F76+F88+F97+F106+F108+F114</f>
        <v>46598.02</v>
      </c>
      <c r="G115" s="30">
        <f>G70+G76+G88+G97+G106+G108+G114</f>
        <v>83090.5</v>
      </c>
      <c r="H115" s="247"/>
      <c r="I115" s="247"/>
      <c r="J115" s="69"/>
      <c r="K115" s="41"/>
      <c r="L115" s="41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</row>
    <row r="116" spans="1:52" s="3" customFormat="1" ht="31.5" x14ac:dyDescent="0.25">
      <c r="A116" s="243"/>
      <c r="B116" s="244"/>
      <c r="C116" s="15" t="s">
        <v>101</v>
      </c>
      <c r="D116" s="30">
        <f t="shared" ref="D116:D118" si="24">E116+F116+G116</f>
        <v>10000</v>
      </c>
      <c r="E116" s="150">
        <f>E89</f>
        <v>10000</v>
      </c>
      <c r="F116" s="30">
        <f>F89</f>
        <v>0</v>
      </c>
      <c r="G116" s="30">
        <f>G89</f>
        <v>0</v>
      </c>
      <c r="H116" s="248"/>
      <c r="I116" s="248"/>
      <c r="J116" s="69"/>
      <c r="K116" s="41"/>
      <c r="L116" s="41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</row>
    <row r="117" spans="1:52" s="3" customFormat="1" ht="31.5" x14ac:dyDescent="0.25">
      <c r="A117" s="243"/>
      <c r="B117" s="244"/>
      <c r="C117" s="15" t="s">
        <v>14</v>
      </c>
      <c r="D117" s="30">
        <f t="shared" si="24"/>
        <v>2510</v>
      </c>
      <c r="E117" s="30">
        <f>E98+E109</f>
        <v>2510</v>
      </c>
      <c r="F117" s="30">
        <f>F98+F109</f>
        <v>0</v>
      </c>
      <c r="G117" s="30">
        <f>G98+G109</f>
        <v>0</v>
      </c>
      <c r="H117" s="248"/>
      <c r="I117" s="248"/>
      <c r="J117" s="69"/>
      <c r="K117" s="41"/>
      <c r="L117" s="41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</row>
    <row r="118" spans="1:52" s="3" customFormat="1" ht="29.25" customHeight="1" x14ac:dyDescent="0.25">
      <c r="A118" s="245"/>
      <c r="B118" s="246"/>
      <c r="C118" s="15" t="s">
        <v>10</v>
      </c>
      <c r="D118" s="30">
        <f t="shared" si="24"/>
        <v>224272.19534999999</v>
      </c>
      <c r="E118" s="30">
        <f>E115+E116+E117</f>
        <v>94583.675350000005</v>
      </c>
      <c r="F118" s="30">
        <f t="shared" ref="F118:G118" si="25">F115+F116+F117</f>
        <v>46598.02</v>
      </c>
      <c r="G118" s="30">
        <f t="shared" si="25"/>
        <v>83090.5</v>
      </c>
      <c r="H118" s="249"/>
      <c r="I118" s="249"/>
      <c r="J118" s="69"/>
      <c r="K118" s="41"/>
      <c r="L118" s="41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</row>
    <row r="119" spans="1:52" s="4" customFormat="1" ht="29.25" customHeight="1" x14ac:dyDescent="0.25">
      <c r="A119" s="250" t="s">
        <v>45</v>
      </c>
      <c r="B119" s="251"/>
      <c r="C119" s="251"/>
      <c r="D119" s="251"/>
      <c r="E119" s="251"/>
      <c r="F119" s="251"/>
      <c r="G119" s="251"/>
      <c r="H119" s="251"/>
      <c r="I119" s="252"/>
      <c r="J119" s="74"/>
      <c r="K119" s="43"/>
      <c r="L119" s="43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</row>
    <row r="120" spans="1:52" s="14" customFormat="1" ht="75" customHeight="1" x14ac:dyDescent="0.25">
      <c r="A120" s="109" t="s">
        <v>38</v>
      </c>
      <c r="B120" s="108" t="s">
        <v>23</v>
      </c>
      <c r="C120" s="108" t="s">
        <v>13</v>
      </c>
      <c r="D120" s="12">
        <f t="shared" ref="D120:D127" si="26">E120+F120+G120</f>
        <v>9038.3510800000004</v>
      </c>
      <c r="E120" s="12">
        <f>E121+E122+E123+E125+E124+E126+E127+E128</f>
        <v>3892.1510800000001</v>
      </c>
      <c r="F120" s="12">
        <f>F121+F122+F123+F125</f>
        <v>0</v>
      </c>
      <c r="G120" s="12">
        <f>G121+G122+G123+G125+G126+G124</f>
        <v>5146.2</v>
      </c>
      <c r="H120" s="108" t="s">
        <v>15</v>
      </c>
      <c r="I120" s="108" t="s">
        <v>26</v>
      </c>
      <c r="J120" s="74"/>
      <c r="K120" s="44"/>
      <c r="L120" s="44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</row>
    <row r="121" spans="1:52" s="4" customFormat="1" ht="94.5" x14ac:dyDescent="0.25">
      <c r="A121" s="125" t="s">
        <v>41</v>
      </c>
      <c r="B121" s="121" t="s">
        <v>36</v>
      </c>
      <c r="C121" s="121" t="s">
        <v>13</v>
      </c>
      <c r="D121" s="31">
        <f t="shared" si="26"/>
        <v>1782.4780000000001</v>
      </c>
      <c r="E121" s="31">
        <f>67.144+810.334</f>
        <v>877.47799999999995</v>
      </c>
      <c r="F121" s="31">
        <v>0</v>
      </c>
      <c r="G121" s="31">
        <v>905</v>
      </c>
      <c r="H121" s="121" t="s">
        <v>15</v>
      </c>
      <c r="I121" s="121" t="s">
        <v>27</v>
      </c>
      <c r="J121" s="74" t="s">
        <v>158</v>
      </c>
      <c r="K121" s="45"/>
      <c r="L121" s="43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</row>
    <row r="122" spans="1:52" s="4" customFormat="1" ht="45.75" customHeight="1" x14ac:dyDescent="0.25">
      <c r="A122" s="120" t="s">
        <v>42</v>
      </c>
      <c r="B122" s="121" t="s">
        <v>77</v>
      </c>
      <c r="C122" s="121" t="s">
        <v>13</v>
      </c>
      <c r="D122" s="31">
        <f t="shared" si="26"/>
        <v>691.2</v>
      </c>
      <c r="E122" s="31">
        <f>200-200</f>
        <v>0</v>
      </c>
      <c r="F122" s="31">
        <v>0</v>
      </c>
      <c r="G122" s="31">
        <f>500+191.2</f>
        <v>691.2</v>
      </c>
      <c r="H122" s="121" t="s">
        <v>15</v>
      </c>
      <c r="I122" s="121" t="s">
        <v>27</v>
      </c>
      <c r="J122" s="74"/>
      <c r="K122" s="136"/>
      <c r="L122" s="43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</row>
    <row r="123" spans="1:52" s="4" customFormat="1" ht="50.25" customHeight="1" x14ac:dyDescent="0.25">
      <c r="A123" s="120" t="s">
        <v>43</v>
      </c>
      <c r="B123" s="121" t="s">
        <v>22</v>
      </c>
      <c r="C123" s="121" t="s">
        <v>13</v>
      </c>
      <c r="D123" s="31">
        <f t="shared" si="26"/>
        <v>700</v>
      </c>
      <c r="E123" s="31">
        <v>150</v>
      </c>
      <c r="F123" s="31">
        <v>0</v>
      </c>
      <c r="G123" s="31">
        <v>550</v>
      </c>
      <c r="H123" s="121" t="s">
        <v>15</v>
      </c>
      <c r="I123" s="121" t="s">
        <v>27</v>
      </c>
      <c r="J123" s="74" t="s">
        <v>162</v>
      </c>
      <c r="K123" s="43"/>
      <c r="L123" s="43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</row>
    <row r="124" spans="1:52" s="107" customFormat="1" ht="66.75" customHeight="1" x14ac:dyDescent="0.25">
      <c r="A124" s="120" t="s">
        <v>86</v>
      </c>
      <c r="B124" s="121" t="s">
        <v>135</v>
      </c>
      <c r="C124" s="121" t="s">
        <v>13</v>
      </c>
      <c r="D124" s="31">
        <f t="shared" si="26"/>
        <v>3164.67308</v>
      </c>
      <c r="E124" s="103">
        <f>1707.2+1491.5-3034.02692</f>
        <v>164.67308000000003</v>
      </c>
      <c r="F124" s="31">
        <v>0</v>
      </c>
      <c r="G124" s="31">
        <v>3000</v>
      </c>
      <c r="H124" s="121" t="s">
        <v>15</v>
      </c>
      <c r="I124" s="121" t="s">
        <v>27</v>
      </c>
      <c r="J124" s="77" t="s">
        <v>160</v>
      </c>
      <c r="K124" s="253"/>
      <c r="L124" s="253"/>
    </row>
    <row r="125" spans="1:52" s="107" customFormat="1" ht="63" x14ac:dyDescent="0.25">
      <c r="A125" s="120" t="s">
        <v>91</v>
      </c>
      <c r="B125" s="121" t="s">
        <v>126</v>
      </c>
      <c r="C125" s="121" t="s">
        <v>13</v>
      </c>
      <c r="D125" s="31">
        <f t="shared" si="26"/>
        <v>0</v>
      </c>
      <c r="E125" s="31">
        <f>1000-1000</f>
        <v>0</v>
      </c>
      <c r="F125" s="31">
        <v>0</v>
      </c>
      <c r="G125" s="31">
        <v>0</v>
      </c>
      <c r="H125" s="121" t="s">
        <v>15</v>
      </c>
      <c r="I125" s="121" t="s">
        <v>19</v>
      </c>
      <c r="J125" s="74"/>
      <c r="K125" s="136"/>
      <c r="L125" s="43"/>
    </row>
    <row r="126" spans="1:52" s="107" customFormat="1" ht="100.5" customHeight="1" x14ac:dyDescent="0.25">
      <c r="A126" s="125" t="s">
        <v>123</v>
      </c>
      <c r="B126" s="121" t="s">
        <v>124</v>
      </c>
      <c r="C126" s="121" t="s">
        <v>13</v>
      </c>
      <c r="D126" s="31">
        <f t="shared" si="26"/>
        <v>1500</v>
      </c>
      <c r="E126" s="31">
        <v>1500</v>
      </c>
      <c r="F126" s="31">
        <v>0</v>
      </c>
      <c r="G126" s="31">
        <v>0</v>
      </c>
      <c r="H126" s="126" t="s">
        <v>122</v>
      </c>
      <c r="I126" s="126" t="s">
        <v>19</v>
      </c>
      <c r="J126" s="74"/>
      <c r="K126" s="43"/>
      <c r="L126" s="43"/>
    </row>
    <row r="127" spans="1:52" s="137" customFormat="1" ht="84.75" customHeight="1" x14ac:dyDescent="0.25">
      <c r="A127" s="142" t="s">
        <v>137</v>
      </c>
      <c r="B127" s="140" t="s">
        <v>188</v>
      </c>
      <c r="C127" s="140" t="s">
        <v>13</v>
      </c>
      <c r="D127" s="31">
        <f t="shared" si="26"/>
        <v>600</v>
      </c>
      <c r="E127" s="31">
        <v>600</v>
      </c>
      <c r="F127" s="31">
        <v>0</v>
      </c>
      <c r="G127" s="31">
        <v>0</v>
      </c>
      <c r="H127" s="141" t="s">
        <v>122</v>
      </c>
      <c r="I127" s="141" t="s">
        <v>19</v>
      </c>
      <c r="J127" s="74"/>
      <c r="K127" s="136"/>
      <c r="L127" s="43"/>
    </row>
    <row r="128" spans="1:52" s="137" customFormat="1" ht="82.5" customHeight="1" x14ac:dyDescent="0.25">
      <c r="A128" s="142" t="s">
        <v>178</v>
      </c>
      <c r="B128" s="140" t="s">
        <v>189</v>
      </c>
      <c r="C128" s="140" t="s">
        <v>13</v>
      </c>
      <c r="D128" s="31">
        <f t="shared" ref="D128" si="27">E128+F128+G128</f>
        <v>600</v>
      </c>
      <c r="E128" s="31">
        <v>600</v>
      </c>
      <c r="F128" s="31">
        <v>0</v>
      </c>
      <c r="G128" s="31">
        <v>0</v>
      </c>
      <c r="H128" s="141" t="s">
        <v>122</v>
      </c>
      <c r="I128" s="141" t="s">
        <v>19</v>
      </c>
      <c r="J128" s="74"/>
      <c r="K128" s="136"/>
      <c r="L128" s="43"/>
    </row>
    <row r="129" spans="1:52" s="107" customFormat="1" ht="36.75" customHeight="1" x14ac:dyDescent="0.25">
      <c r="A129" s="181" t="s">
        <v>39</v>
      </c>
      <c r="B129" s="254" t="s">
        <v>132</v>
      </c>
      <c r="C129" s="111" t="s">
        <v>13</v>
      </c>
      <c r="D129" s="25">
        <f>E129+F129+G129</f>
        <v>1077.925</v>
      </c>
      <c r="E129" s="146">
        <f>1165.325-87.4</f>
        <v>1077.925</v>
      </c>
      <c r="F129" s="25">
        <v>0</v>
      </c>
      <c r="G129" s="25">
        <v>0</v>
      </c>
      <c r="H129" s="255" t="s">
        <v>15</v>
      </c>
      <c r="I129" s="254" t="s">
        <v>21</v>
      </c>
      <c r="J129" s="74"/>
      <c r="K129" s="43"/>
      <c r="L129" s="43"/>
    </row>
    <row r="130" spans="1:52" s="107" customFormat="1" ht="28.5" customHeight="1" x14ac:dyDescent="0.25">
      <c r="A130" s="182"/>
      <c r="B130" s="254"/>
      <c r="C130" s="111" t="s">
        <v>14</v>
      </c>
      <c r="D130" s="25">
        <f t="shared" ref="D130:D131" si="28">E130+F130+G130</f>
        <v>1864.8</v>
      </c>
      <c r="E130" s="146">
        <f>2016-151.2</f>
        <v>1864.8</v>
      </c>
      <c r="F130" s="25">
        <v>0</v>
      </c>
      <c r="G130" s="25">
        <v>0</v>
      </c>
      <c r="H130" s="256"/>
      <c r="I130" s="254"/>
      <c r="J130" s="74"/>
      <c r="K130" s="43"/>
      <c r="L130" s="43"/>
    </row>
    <row r="131" spans="1:52" s="26" customFormat="1" ht="60.75" customHeight="1" x14ac:dyDescent="0.25">
      <c r="A131" s="183"/>
      <c r="B131" s="254"/>
      <c r="C131" s="111" t="s">
        <v>10</v>
      </c>
      <c r="D131" s="25">
        <f t="shared" si="28"/>
        <v>2942.7249999999999</v>
      </c>
      <c r="E131" s="146">
        <f>E129+E130</f>
        <v>2942.7249999999999</v>
      </c>
      <c r="F131" s="25">
        <v>0</v>
      </c>
      <c r="G131" s="25">
        <v>0</v>
      </c>
      <c r="H131" s="257"/>
      <c r="I131" s="254"/>
      <c r="J131" s="74"/>
      <c r="K131" s="46"/>
      <c r="L131" s="46"/>
      <c r="M131" s="37"/>
    </row>
    <row r="132" spans="1:52" s="26" customFormat="1" ht="28.5" customHeight="1" x14ac:dyDescent="0.25">
      <c r="A132" s="169" t="s">
        <v>174</v>
      </c>
      <c r="B132" s="172" t="s">
        <v>132</v>
      </c>
      <c r="C132" s="126" t="s">
        <v>13</v>
      </c>
      <c r="D132" s="31">
        <v>1165.3</v>
      </c>
      <c r="E132" s="31">
        <v>1165.3</v>
      </c>
      <c r="F132" s="31">
        <v>0</v>
      </c>
      <c r="G132" s="31">
        <v>0</v>
      </c>
      <c r="H132" s="172" t="s">
        <v>122</v>
      </c>
      <c r="I132" s="172" t="s">
        <v>21</v>
      </c>
      <c r="J132" s="74"/>
      <c r="K132" s="46"/>
      <c r="L132" s="46"/>
      <c r="M132" s="37"/>
    </row>
    <row r="133" spans="1:52" s="26" customFormat="1" ht="34.5" customHeight="1" x14ac:dyDescent="0.25">
      <c r="A133" s="170"/>
      <c r="B133" s="173"/>
      <c r="C133" s="126" t="s">
        <v>14</v>
      </c>
      <c r="D133" s="31">
        <v>2016</v>
      </c>
      <c r="E133" s="31">
        <v>2016</v>
      </c>
      <c r="F133" s="31">
        <v>0</v>
      </c>
      <c r="G133" s="31">
        <v>0</v>
      </c>
      <c r="H133" s="173"/>
      <c r="I133" s="173"/>
      <c r="J133" s="74"/>
      <c r="K133" s="46"/>
      <c r="L133" s="46"/>
      <c r="M133" s="37"/>
    </row>
    <row r="134" spans="1:52" s="26" customFormat="1" ht="32.25" customHeight="1" x14ac:dyDescent="0.25">
      <c r="A134" s="171"/>
      <c r="B134" s="174"/>
      <c r="C134" s="126" t="s">
        <v>10</v>
      </c>
      <c r="D134" s="31">
        <v>3181.3</v>
      </c>
      <c r="E134" s="31">
        <v>3181.3</v>
      </c>
      <c r="F134" s="31">
        <v>0</v>
      </c>
      <c r="G134" s="31">
        <v>0</v>
      </c>
      <c r="H134" s="174"/>
      <c r="I134" s="174"/>
      <c r="J134" s="74"/>
      <c r="K134" s="46"/>
      <c r="L134" s="46"/>
      <c r="M134" s="37"/>
    </row>
    <row r="135" spans="1:52" s="26" customFormat="1" ht="79.5" customHeight="1" x14ac:dyDescent="0.25">
      <c r="A135" s="109" t="s">
        <v>40</v>
      </c>
      <c r="B135" s="108" t="s">
        <v>95</v>
      </c>
      <c r="C135" s="108" t="s">
        <v>13</v>
      </c>
      <c r="D135" s="12">
        <f>E135+F135+G135</f>
        <v>0</v>
      </c>
      <c r="E135" s="12">
        <v>0</v>
      </c>
      <c r="F135" s="12">
        <v>0</v>
      </c>
      <c r="G135" s="12">
        <v>0</v>
      </c>
      <c r="H135" s="108" t="s">
        <v>15</v>
      </c>
      <c r="I135" s="108" t="s">
        <v>26</v>
      </c>
      <c r="J135" s="74" t="s">
        <v>159</v>
      </c>
      <c r="K135" s="44"/>
      <c r="L135" s="44"/>
    </row>
    <row r="136" spans="1:52" s="4" customFormat="1" ht="108.75" customHeight="1" x14ac:dyDescent="0.25">
      <c r="A136" s="109" t="s">
        <v>47</v>
      </c>
      <c r="B136" s="108" t="s">
        <v>70</v>
      </c>
      <c r="C136" s="108" t="s">
        <v>13</v>
      </c>
      <c r="D136" s="12">
        <f>E136+F136+G136</f>
        <v>89850</v>
      </c>
      <c r="E136" s="146">
        <f>27830-800</f>
        <v>27030</v>
      </c>
      <c r="F136" s="12">
        <v>30120</v>
      </c>
      <c r="G136" s="12">
        <v>32700</v>
      </c>
      <c r="H136" s="108" t="s">
        <v>96</v>
      </c>
      <c r="I136" s="108" t="s">
        <v>21</v>
      </c>
      <c r="J136" s="74"/>
      <c r="K136" s="89" t="s">
        <v>193</v>
      </c>
      <c r="L136" s="43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</row>
    <row r="137" spans="1:52" s="4" customFormat="1" ht="31.5" customHeight="1" x14ac:dyDescent="0.25">
      <c r="A137" s="209" t="s">
        <v>64</v>
      </c>
      <c r="B137" s="210"/>
      <c r="C137" s="15" t="s">
        <v>13</v>
      </c>
      <c r="D137" s="30">
        <f>E137+F137+G137</f>
        <v>99966.276079999996</v>
      </c>
      <c r="E137" s="30">
        <f>E120+E129+E135+E136</f>
        <v>32000.076079999999</v>
      </c>
      <c r="F137" s="30">
        <f>F120+F131+F135+F136</f>
        <v>30120</v>
      </c>
      <c r="G137" s="30">
        <f>G120+G131+G135+G136</f>
        <v>37846.199999999997</v>
      </c>
      <c r="H137" s="247" t="s">
        <v>15</v>
      </c>
      <c r="I137" s="247" t="s">
        <v>26</v>
      </c>
      <c r="J137" s="74"/>
      <c r="K137" s="43"/>
      <c r="L137" s="43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</row>
    <row r="138" spans="1:52" s="4" customFormat="1" ht="31.5" x14ac:dyDescent="0.25">
      <c r="A138" s="211"/>
      <c r="B138" s="212"/>
      <c r="C138" s="15" t="s">
        <v>14</v>
      </c>
      <c r="D138" s="30">
        <f t="shared" ref="D138:D139" si="29">E138+F138+G138</f>
        <v>1864.8</v>
      </c>
      <c r="E138" s="30">
        <f t="shared" ref="E138:F138" si="30">E130</f>
        <v>1864.8</v>
      </c>
      <c r="F138" s="30">
        <f t="shared" si="30"/>
        <v>0</v>
      </c>
      <c r="G138" s="30">
        <f>G130</f>
        <v>0</v>
      </c>
      <c r="H138" s="248"/>
      <c r="I138" s="248"/>
      <c r="J138" s="74"/>
      <c r="K138" s="43"/>
      <c r="L138" s="43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</row>
    <row r="139" spans="1:52" s="4" customFormat="1" x14ac:dyDescent="0.25">
      <c r="A139" s="213"/>
      <c r="B139" s="214"/>
      <c r="C139" s="67" t="s">
        <v>166</v>
      </c>
      <c r="D139" s="30">
        <f t="shared" si="29"/>
        <v>101831.07608</v>
      </c>
      <c r="E139" s="147">
        <f>E137+E138</f>
        <v>33864.876080000002</v>
      </c>
      <c r="F139" s="68">
        <f t="shared" ref="F139" si="31">F137+F138</f>
        <v>30120</v>
      </c>
      <c r="G139" s="68">
        <f>G137+G138</f>
        <v>37846.199999999997</v>
      </c>
      <c r="H139" s="249"/>
      <c r="I139" s="249"/>
      <c r="J139" s="74"/>
      <c r="K139" s="43"/>
      <c r="L139" s="43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</row>
    <row r="140" spans="1:52" s="4" customFormat="1" ht="25.5" customHeight="1" x14ac:dyDescent="0.25">
      <c r="A140" s="258" t="s">
        <v>46</v>
      </c>
      <c r="B140" s="259"/>
      <c r="C140" s="259"/>
      <c r="D140" s="259"/>
      <c r="E140" s="259"/>
      <c r="F140" s="259"/>
      <c r="G140" s="259"/>
      <c r="H140" s="259"/>
      <c r="I140" s="260"/>
      <c r="J140" s="74"/>
      <c r="K140" s="43"/>
      <c r="L140" s="43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</row>
    <row r="141" spans="1:52" s="4" customFormat="1" ht="78.75" x14ac:dyDescent="0.25">
      <c r="A141" s="109">
        <v>1</v>
      </c>
      <c r="B141" s="108" t="s">
        <v>24</v>
      </c>
      <c r="C141" s="108" t="s">
        <v>13</v>
      </c>
      <c r="D141" s="12">
        <f>E141+F141+G141</f>
        <v>0</v>
      </c>
      <c r="E141" s="12">
        <f>E142</f>
        <v>0</v>
      </c>
      <c r="F141" s="12">
        <f t="shared" ref="F141:G141" si="32">F142</f>
        <v>0</v>
      </c>
      <c r="G141" s="12">
        <f t="shared" si="32"/>
        <v>0</v>
      </c>
      <c r="H141" s="108" t="s">
        <v>15</v>
      </c>
      <c r="I141" s="108" t="s">
        <v>19</v>
      </c>
      <c r="J141" s="261"/>
      <c r="K141" s="262"/>
      <c r="L141" s="262"/>
      <c r="M141" s="262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</row>
    <row r="142" spans="1:52" s="4" customFormat="1" ht="46.5" customHeight="1" x14ac:dyDescent="0.25">
      <c r="A142" s="120" t="s">
        <v>41</v>
      </c>
      <c r="B142" s="121" t="s">
        <v>136</v>
      </c>
      <c r="C142" s="121" t="s">
        <v>13</v>
      </c>
      <c r="D142" s="31">
        <f>E142+F142+G142</f>
        <v>0</v>
      </c>
      <c r="E142" s="31">
        <v>0</v>
      </c>
      <c r="F142" s="31">
        <v>0</v>
      </c>
      <c r="G142" s="31">
        <v>0</v>
      </c>
      <c r="H142" s="121" t="s">
        <v>122</v>
      </c>
      <c r="I142" s="121" t="s">
        <v>19</v>
      </c>
      <c r="J142" s="74" t="s">
        <v>148</v>
      </c>
      <c r="K142" s="110"/>
      <c r="L142" s="110"/>
      <c r="M142" s="1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</row>
    <row r="143" spans="1:52" s="4" customFormat="1" ht="23.25" customHeight="1" x14ac:dyDescent="0.25">
      <c r="A143" s="258" t="s">
        <v>56</v>
      </c>
      <c r="B143" s="259"/>
      <c r="C143" s="259"/>
      <c r="D143" s="259"/>
      <c r="E143" s="259"/>
      <c r="F143" s="259"/>
      <c r="G143" s="259"/>
      <c r="H143" s="259"/>
      <c r="I143" s="260"/>
      <c r="J143" s="74"/>
      <c r="K143" s="43"/>
      <c r="L143" s="43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</row>
    <row r="144" spans="1:52" s="14" customFormat="1" ht="63" x14ac:dyDescent="0.25">
      <c r="A144" s="109" t="s">
        <v>38</v>
      </c>
      <c r="B144" s="108" t="s">
        <v>28</v>
      </c>
      <c r="C144" s="108" t="s">
        <v>13</v>
      </c>
      <c r="D144" s="33">
        <f>SUM(D145:D151)</f>
        <v>2511.6</v>
      </c>
      <c r="E144" s="12">
        <f>SUM(E145:E151)</f>
        <v>761.59999999999991</v>
      </c>
      <c r="F144" s="33">
        <f t="shared" ref="F144:G144" si="33">SUM(F145:F151)</f>
        <v>850</v>
      </c>
      <c r="G144" s="33">
        <f t="shared" si="33"/>
        <v>900</v>
      </c>
      <c r="H144" s="108" t="s">
        <v>15</v>
      </c>
      <c r="I144" s="108" t="s">
        <v>30</v>
      </c>
      <c r="J144" s="74"/>
      <c r="K144" s="44"/>
      <c r="L144" s="44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</row>
    <row r="145" spans="1:52" s="14" customFormat="1" ht="47.25" x14ac:dyDescent="0.25">
      <c r="A145" s="120" t="s">
        <v>41</v>
      </c>
      <c r="B145" s="121" t="s">
        <v>76</v>
      </c>
      <c r="C145" s="121" t="s">
        <v>13</v>
      </c>
      <c r="D145" s="31">
        <f>E145+F145+G145</f>
        <v>50.3</v>
      </c>
      <c r="E145" s="31">
        <f>100-100+50.3</f>
        <v>50.3</v>
      </c>
      <c r="F145" s="34">
        <v>0</v>
      </c>
      <c r="G145" s="34">
        <v>0</v>
      </c>
      <c r="H145" s="121" t="s">
        <v>15</v>
      </c>
      <c r="I145" s="121" t="s">
        <v>30</v>
      </c>
      <c r="J145" s="74"/>
      <c r="K145" s="88"/>
      <c r="L145" s="44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</row>
    <row r="146" spans="1:52" s="14" customFormat="1" ht="45" customHeight="1" x14ac:dyDescent="0.25">
      <c r="A146" s="120" t="s">
        <v>42</v>
      </c>
      <c r="B146" s="121" t="s">
        <v>78</v>
      </c>
      <c r="C146" s="121" t="s">
        <v>13</v>
      </c>
      <c r="D146" s="31">
        <f>E146+F146+G146</f>
        <v>80</v>
      </c>
      <c r="E146" s="31">
        <v>80</v>
      </c>
      <c r="F146" s="34">
        <v>0</v>
      </c>
      <c r="G146" s="34">
        <v>0</v>
      </c>
      <c r="H146" s="121" t="s">
        <v>15</v>
      </c>
      <c r="I146" s="121" t="s">
        <v>30</v>
      </c>
      <c r="J146" s="74"/>
      <c r="K146" s="44"/>
      <c r="L146" s="44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</row>
    <row r="147" spans="1:52" s="14" customFormat="1" ht="47.25" x14ac:dyDescent="0.25">
      <c r="A147" s="120" t="s">
        <v>43</v>
      </c>
      <c r="B147" s="121" t="s">
        <v>84</v>
      </c>
      <c r="C147" s="121" t="s">
        <v>13</v>
      </c>
      <c r="D147" s="31">
        <f>E147+F147+G147</f>
        <v>0</v>
      </c>
      <c r="E147" s="31">
        <f>100-100</f>
        <v>0</v>
      </c>
      <c r="F147" s="34">
        <v>0</v>
      </c>
      <c r="G147" s="34">
        <v>0</v>
      </c>
      <c r="H147" s="121" t="s">
        <v>15</v>
      </c>
      <c r="I147" s="121" t="s">
        <v>30</v>
      </c>
      <c r="J147" s="74"/>
      <c r="K147" s="44"/>
      <c r="L147" s="44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</row>
    <row r="148" spans="1:52" s="14" customFormat="1" ht="47.25" x14ac:dyDescent="0.25">
      <c r="A148" s="120" t="s">
        <v>86</v>
      </c>
      <c r="B148" s="121" t="s">
        <v>93</v>
      </c>
      <c r="C148" s="121" t="s">
        <v>13</v>
      </c>
      <c r="D148" s="31">
        <f>E148+F148+G148</f>
        <v>80</v>
      </c>
      <c r="E148" s="31">
        <v>80</v>
      </c>
      <c r="F148" s="34">
        <v>0</v>
      </c>
      <c r="G148" s="34">
        <v>0</v>
      </c>
      <c r="H148" s="121" t="s">
        <v>15</v>
      </c>
      <c r="I148" s="121" t="s">
        <v>30</v>
      </c>
      <c r="J148" s="74"/>
      <c r="K148" s="44"/>
      <c r="L148" s="44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3"/>
      <c r="AZ148" s="23"/>
    </row>
    <row r="149" spans="1:52" s="14" customFormat="1" ht="47.25" x14ac:dyDescent="0.25">
      <c r="A149" s="120" t="s">
        <v>91</v>
      </c>
      <c r="B149" s="121" t="s">
        <v>84</v>
      </c>
      <c r="C149" s="121" t="s">
        <v>13</v>
      </c>
      <c r="D149" s="31">
        <f>E149+F149+G149</f>
        <v>0</v>
      </c>
      <c r="E149" s="31">
        <f>100-100</f>
        <v>0</v>
      </c>
      <c r="F149" s="31">
        <v>0</v>
      </c>
      <c r="G149" s="34">
        <v>0</v>
      </c>
      <c r="H149" s="121" t="s">
        <v>15</v>
      </c>
      <c r="I149" s="121" t="s">
        <v>30</v>
      </c>
      <c r="J149" s="74"/>
      <c r="K149" s="44"/>
      <c r="L149" s="44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3"/>
      <c r="AZ149" s="23"/>
    </row>
    <row r="150" spans="1:52" s="14" customFormat="1" ht="47.25" x14ac:dyDescent="0.25">
      <c r="A150" s="120" t="s">
        <v>123</v>
      </c>
      <c r="B150" s="121" t="s">
        <v>85</v>
      </c>
      <c r="C150" s="121" t="s">
        <v>13</v>
      </c>
      <c r="D150" s="31">
        <f t="shared" ref="D150:D155" si="34">E150+F150+G150</f>
        <v>1700</v>
      </c>
      <c r="E150" s="31">
        <f>200+300</f>
        <v>500</v>
      </c>
      <c r="F150" s="31">
        <v>600</v>
      </c>
      <c r="G150" s="34">
        <v>600</v>
      </c>
      <c r="H150" s="121" t="s">
        <v>15</v>
      </c>
      <c r="I150" s="121" t="s">
        <v>31</v>
      </c>
      <c r="J150" s="74"/>
      <c r="K150" s="44"/>
      <c r="L150" s="44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</row>
    <row r="151" spans="1:52" s="26" customFormat="1" ht="47.25" x14ac:dyDescent="0.25">
      <c r="A151" s="120" t="s">
        <v>137</v>
      </c>
      <c r="B151" s="121" t="s">
        <v>22</v>
      </c>
      <c r="C151" s="121" t="s">
        <v>13</v>
      </c>
      <c r="D151" s="31">
        <f>E151+F151+G151</f>
        <v>601.29999999999995</v>
      </c>
      <c r="E151" s="31">
        <v>51.3</v>
      </c>
      <c r="F151" s="34">
        <v>250</v>
      </c>
      <c r="G151" s="34">
        <v>300</v>
      </c>
      <c r="H151" s="121" t="s">
        <v>15</v>
      </c>
      <c r="I151" s="121" t="s">
        <v>31</v>
      </c>
      <c r="J151" s="74"/>
      <c r="K151" s="44"/>
      <c r="L151" s="44"/>
    </row>
    <row r="152" spans="1:52" s="14" customFormat="1" ht="53.25" customHeight="1" x14ac:dyDescent="0.25">
      <c r="A152" s="109" t="s">
        <v>39</v>
      </c>
      <c r="B152" s="108" t="s">
        <v>60</v>
      </c>
      <c r="C152" s="108" t="s">
        <v>13</v>
      </c>
      <c r="D152" s="12">
        <f t="shared" si="34"/>
        <v>3360</v>
      </c>
      <c r="E152" s="33">
        <f>E153+E154+E155+E156</f>
        <v>1030</v>
      </c>
      <c r="F152" s="33">
        <f t="shared" ref="F152:G152" si="35">F153+F154+F155+F156</f>
        <v>1120</v>
      </c>
      <c r="G152" s="33">
        <f t="shared" si="35"/>
        <v>1210</v>
      </c>
      <c r="H152" s="108" t="s">
        <v>15</v>
      </c>
      <c r="I152" s="108" t="s">
        <v>31</v>
      </c>
      <c r="J152" s="74"/>
      <c r="K152" s="44"/>
      <c r="L152" s="44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3"/>
      <c r="AZ152" s="23"/>
    </row>
    <row r="153" spans="1:52" s="4" customFormat="1" ht="123" customHeight="1" x14ac:dyDescent="0.25">
      <c r="A153" s="120" t="s">
        <v>104</v>
      </c>
      <c r="B153" s="49" t="s">
        <v>87</v>
      </c>
      <c r="C153" s="121" t="s">
        <v>13</v>
      </c>
      <c r="D153" s="31">
        <f t="shared" si="34"/>
        <v>2190</v>
      </c>
      <c r="E153" s="34">
        <v>660</v>
      </c>
      <c r="F153" s="31">
        <v>730</v>
      </c>
      <c r="G153" s="31">
        <v>800</v>
      </c>
      <c r="H153" s="121" t="s">
        <v>15</v>
      </c>
      <c r="I153" s="121" t="s">
        <v>32</v>
      </c>
      <c r="J153" s="74"/>
      <c r="K153" s="43"/>
      <c r="L153" s="43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</row>
    <row r="154" spans="1:52" s="4" customFormat="1" ht="187.5" customHeight="1" x14ac:dyDescent="0.25">
      <c r="A154" s="120" t="s">
        <v>50</v>
      </c>
      <c r="B154" s="50" t="s">
        <v>88</v>
      </c>
      <c r="C154" s="121" t="s">
        <v>13</v>
      </c>
      <c r="D154" s="31">
        <f t="shared" si="34"/>
        <v>360</v>
      </c>
      <c r="E154" s="34">
        <v>110</v>
      </c>
      <c r="F154" s="31">
        <v>120</v>
      </c>
      <c r="G154" s="31">
        <v>130</v>
      </c>
      <c r="H154" s="121" t="s">
        <v>15</v>
      </c>
      <c r="I154" s="121" t="s">
        <v>32</v>
      </c>
      <c r="J154" s="74"/>
      <c r="K154" s="43"/>
      <c r="L154" s="43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</row>
    <row r="155" spans="1:52" s="4" customFormat="1" ht="123.75" customHeight="1" x14ac:dyDescent="0.25">
      <c r="A155" s="120" t="s">
        <v>51</v>
      </c>
      <c r="B155" s="121" t="s">
        <v>89</v>
      </c>
      <c r="C155" s="121" t="s">
        <v>13</v>
      </c>
      <c r="D155" s="34">
        <f t="shared" si="34"/>
        <v>360</v>
      </c>
      <c r="E155" s="34">
        <v>110</v>
      </c>
      <c r="F155" s="31">
        <v>120</v>
      </c>
      <c r="G155" s="31">
        <v>130</v>
      </c>
      <c r="H155" s="121" t="s">
        <v>15</v>
      </c>
      <c r="I155" s="121" t="s">
        <v>32</v>
      </c>
      <c r="J155" s="74"/>
      <c r="K155" s="43"/>
      <c r="L155" s="43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</row>
    <row r="156" spans="1:52" s="4" customFormat="1" ht="63" customHeight="1" x14ac:dyDescent="0.25">
      <c r="A156" s="124" t="s">
        <v>79</v>
      </c>
      <c r="B156" s="48" t="s">
        <v>98</v>
      </c>
      <c r="C156" s="121" t="s">
        <v>13</v>
      </c>
      <c r="D156" s="34">
        <f>E156+F156+G156</f>
        <v>450</v>
      </c>
      <c r="E156" s="34">
        <v>150</v>
      </c>
      <c r="F156" s="31">
        <v>150</v>
      </c>
      <c r="G156" s="31">
        <v>150</v>
      </c>
      <c r="H156" s="126" t="s">
        <v>15</v>
      </c>
      <c r="I156" s="126" t="s">
        <v>32</v>
      </c>
      <c r="J156" s="74"/>
      <c r="K156" s="43"/>
      <c r="L156" s="43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</row>
    <row r="157" spans="1:52" s="4" customFormat="1" ht="28.5" customHeight="1" x14ac:dyDescent="0.25">
      <c r="A157" s="263" t="s">
        <v>40</v>
      </c>
      <c r="B157" s="264" t="s">
        <v>115</v>
      </c>
      <c r="C157" s="108" t="s">
        <v>13</v>
      </c>
      <c r="D157" s="12">
        <f>E157+F157+G157</f>
        <v>1413.3</v>
      </c>
      <c r="E157" s="12">
        <v>1413.3</v>
      </c>
      <c r="F157" s="12">
        <f>2617.2-2617.2</f>
        <v>0</v>
      </c>
      <c r="G157" s="12">
        <f>1481.9-1481.9</f>
        <v>0</v>
      </c>
      <c r="H157" s="255" t="s">
        <v>15</v>
      </c>
      <c r="I157" s="255" t="s">
        <v>59</v>
      </c>
      <c r="J157" s="74"/>
      <c r="K157" s="43"/>
      <c r="L157" s="43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</row>
    <row r="158" spans="1:52" s="4" customFormat="1" ht="36.75" customHeight="1" x14ac:dyDescent="0.25">
      <c r="A158" s="263"/>
      <c r="B158" s="265"/>
      <c r="C158" s="108" t="s">
        <v>14</v>
      </c>
      <c r="D158" s="12">
        <f>E158+F158+G158</f>
        <v>1203.9100000000001</v>
      </c>
      <c r="E158" s="12">
        <v>1203.9100000000001</v>
      </c>
      <c r="F158" s="12">
        <v>0</v>
      </c>
      <c r="G158" s="12">
        <v>0</v>
      </c>
      <c r="H158" s="256"/>
      <c r="I158" s="256"/>
      <c r="J158" s="74"/>
      <c r="K158" s="43"/>
      <c r="L158" s="43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</row>
    <row r="159" spans="1:52" s="4" customFormat="1" ht="24" customHeight="1" x14ac:dyDescent="0.25">
      <c r="A159" s="263"/>
      <c r="B159" s="266"/>
      <c r="C159" s="108" t="s">
        <v>10</v>
      </c>
      <c r="D159" s="12">
        <f>D157+D158</f>
        <v>2617.21</v>
      </c>
      <c r="E159" s="12">
        <f>E157+E158</f>
        <v>2617.21</v>
      </c>
      <c r="F159" s="12">
        <f>2617.2-2617.2</f>
        <v>0</v>
      </c>
      <c r="G159" s="12">
        <f>G157+G158</f>
        <v>0</v>
      </c>
      <c r="H159" s="257"/>
      <c r="I159" s="257"/>
      <c r="J159" s="74"/>
      <c r="K159" s="43"/>
      <c r="L159" s="43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</row>
    <row r="160" spans="1:52" s="4" customFormat="1" ht="31.5" customHeight="1" x14ac:dyDescent="0.25">
      <c r="A160" s="181" t="s">
        <v>47</v>
      </c>
      <c r="B160" s="264" t="s">
        <v>169</v>
      </c>
      <c r="C160" s="108" t="s">
        <v>13</v>
      </c>
      <c r="D160" s="12">
        <f>E160+F160+G160</f>
        <v>4099.1000000000004</v>
      </c>
      <c r="E160" s="12">
        <v>0</v>
      </c>
      <c r="F160" s="25">
        <v>2617.1999999999998</v>
      </c>
      <c r="G160" s="25">
        <v>1481.9</v>
      </c>
      <c r="H160" s="255" t="s">
        <v>15</v>
      </c>
      <c r="I160" s="255" t="s">
        <v>59</v>
      </c>
      <c r="J160" s="74"/>
      <c r="K160" s="43"/>
      <c r="L160" s="43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</row>
    <row r="161" spans="1:52" s="4" customFormat="1" ht="31.5" customHeight="1" x14ac:dyDescent="0.25">
      <c r="A161" s="182"/>
      <c r="B161" s="265"/>
      <c r="C161" s="108" t="s">
        <v>14</v>
      </c>
      <c r="D161" s="12">
        <f>E161+F161+G161</f>
        <v>0</v>
      </c>
      <c r="E161" s="12">
        <v>0</v>
      </c>
      <c r="F161" s="25">
        <v>0</v>
      </c>
      <c r="G161" s="25">
        <v>0</v>
      </c>
      <c r="H161" s="256"/>
      <c r="I161" s="256"/>
      <c r="J161" s="74"/>
      <c r="K161" s="43"/>
      <c r="L161" s="43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</row>
    <row r="162" spans="1:52" s="4" customFormat="1" ht="18.75" customHeight="1" x14ac:dyDescent="0.25">
      <c r="A162" s="183"/>
      <c r="B162" s="266"/>
      <c r="C162" s="108" t="s">
        <v>10</v>
      </c>
      <c r="D162" s="12">
        <f>E162+F162+G162</f>
        <v>4099.1000000000004</v>
      </c>
      <c r="E162" s="12">
        <f>E160+E161</f>
        <v>0</v>
      </c>
      <c r="F162" s="25">
        <f>F160+F161</f>
        <v>2617.1999999999998</v>
      </c>
      <c r="G162" s="25">
        <f>G160+G161</f>
        <v>1481.9</v>
      </c>
      <c r="H162" s="257"/>
      <c r="I162" s="257"/>
      <c r="J162" s="74"/>
      <c r="K162" s="43"/>
      <c r="L162" s="43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</row>
    <row r="163" spans="1:52" s="4" customFormat="1" ht="35.25" customHeight="1" x14ac:dyDescent="0.25">
      <c r="A163" s="281" t="s">
        <v>65</v>
      </c>
      <c r="B163" s="282"/>
      <c r="C163" s="15" t="s">
        <v>13</v>
      </c>
      <c r="D163" s="30">
        <f>E163+F163+G163</f>
        <v>11384</v>
      </c>
      <c r="E163" s="36">
        <f>E144+E152+E157</f>
        <v>3204.8999999999996</v>
      </c>
      <c r="F163" s="36">
        <f>F144+F152+F157+F160</f>
        <v>4587.2</v>
      </c>
      <c r="G163" s="36">
        <f>G144+G152+G157+G160</f>
        <v>3591.9</v>
      </c>
      <c r="H163" s="247" t="s">
        <v>15</v>
      </c>
      <c r="I163" s="247" t="s">
        <v>30</v>
      </c>
      <c r="J163" s="74"/>
      <c r="K163" s="43"/>
      <c r="L163" s="43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</row>
    <row r="164" spans="1:52" s="4" customFormat="1" ht="28.5" customHeight="1" x14ac:dyDescent="0.25">
      <c r="A164" s="283"/>
      <c r="B164" s="284"/>
      <c r="C164" s="15" t="s">
        <v>14</v>
      </c>
      <c r="D164" s="30">
        <f t="shared" ref="D164:D165" si="36">E164+F164+G164</f>
        <v>1203.9100000000001</v>
      </c>
      <c r="E164" s="30">
        <f>E158</f>
        <v>1203.9100000000001</v>
      </c>
      <c r="F164" s="30">
        <f t="shared" ref="F164:G164" si="37">F158</f>
        <v>0</v>
      </c>
      <c r="G164" s="30">
        <f t="shared" si="37"/>
        <v>0</v>
      </c>
      <c r="H164" s="248"/>
      <c r="I164" s="248"/>
      <c r="J164" s="74"/>
      <c r="K164" s="43"/>
      <c r="L164" s="43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</row>
    <row r="165" spans="1:52" s="4" customFormat="1" ht="17.25" customHeight="1" x14ac:dyDescent="0.25">
      <c r="A165" s="285"/>
      <c r="B165" s="286"/>
      <c r="C165" s="15" t="s">
        <v>10</v>
      </c>
      <c r="D165" s="30">
        <f t="shared" si="36"/>
        <v>12587.909999999998</v>
      </c>
      <c r="E165" s="30">
        <f>E163+E164</f>
        <v>4408.8099999999995</v>
      </c>
      <c r="F165" s="30">
        <f t="shared" ref="F165:G165" si="38">F163+F164</f>
        <v>4587.2</v>
      </c>
      <c r="G165" s="30">
        <f t="shared" si="38"/>
        <v>3591.9</v>
      </c>
      <c r="H165" s="249"/>
      <c r="I165" s="249"/>
      <c r="J165" s="74"/>
      <c r="K165" s="43"/>
      <c r="L165" s="43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</row>
    <row r="166" spans="1:52" s="4" customFormat="1" ht="22.5" customHeight="1" x14ac:dyDescent="0.25">
      <c r="A166" s="258" t="s">
        <v>57</v>
      </c>
      <c r="B166" s="259"/>
      <c r="C166" s="259"/>
      <c r="D166" s="259"/>
      <c r="E166" s="259"/>
      <c r="F166" s="259"/>
      <c r="G166" s="259"/>
      <c r="H166" s="259"/>
      <c r="I166" s="260"/>
      <c r="J166" s="74"/>
      <c r="K166" s="43"/>
      <c r="L166" s="43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</row>
    <row r="167" spans="1:52" s="4" customFormat="1" ht="139.5" customHeight="1" x14ac:dyDescent="0.25">
      <c r="A167" s="129" t="s">
        <v>41</v>
      </c>
      <c r="B167" s="108" t="s">
        <v>29</v>
      </c>
      <c r="C167" s="108" t="s">
        <v>13</v>
      </c>
      <c r="D167" s="12">
        <f>E167+F167+G167</f>
        <v>2794.2</v>
      </c>
      <c r="E167" s="31">
        <f>0+2794.2</f>
        <v>2794.2</v>
      </c>
      <c r="F167" s="31">
        <v>0</v>
      </c>
      <c r="G167" s="31">
        <f t="shared" ref="G167" si="39">G168</f>
        <v>0</v>
      </c>
      <c r="H167" s="108" t="s">
        <v>15</v>
      </c>
      <c r="I167" s="155" t="s">
        <v>33</v>
      </c>
      <c r="J167" s="74"/>
      <c r="K167" s="43"/>
      <c r="L167" s="43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</row>
    <row r="168" spans="1:52" s="4" customFormat="1" ht="126.75" customHeight="1" x14ac:dyDescent="0.25">
      <c r="A168" s="109" t="s">
        <v>42</v>
      </c>
      <c r="B168" s="108" t="s">
        <v>99</v>
      </c>
      <c r="C168" s="108" t="s">
        <v>13</v>
      </c>
      <c r="D168" s="12">
        <f t="shared" ref="D168" si="40">SUM(E168:G168)</f>
        <v>0</v>
      </c>
      <c r="E168" s="31">
        <v>0</v>
      </c>
      <c r="F168" s="31">
        <v>0</v>
      </c>
      <c r="G168" s="31">
        <v>0</v>
      </c>
      <c r="H168" s="108" t="s">
        <v>15</v>
      </c>
      <c r="I168" s="155"/>
      <c r="J168" s="74"/>
      <c r="K168" s="43"/>
      <c r="L168" s="43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</row>
    <row r="169" spans="1:52" s="4" customFormat="1" ht="20.25" customHeight="1" x14ac:dyDescent="0.25">
      <c r="A169" s="250" t="s">
        <v>58</v>
      </c>
      <c r="B169" s="251"/>
      <c r="C169" s="251"/>
      <c r="D169" s="251"/>
      <c r="E169" s="251"/>
      <c r="F169" s="251"/>
      <c r="G169" s="251"/>
      <c r="H169" s="251"/>
      <c r="I169" s="252"/>
      <c r="J169" s="74"/>
      <c r="K169" s="43"/>
      <c r="L169" s="43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</row>
    <row r="170" spans="1:52" s="4" customFormat="1" ht="27.75" customHeight="1" x14ac:dyDescent="0.25">
      <c r="A170" s="280">
        <v>1</v>
      </c>
      <c r="B170" s="155" t="s">
        <v>34</v>
      </c>
      <c r="C170" s="108" t="s">
        <v>13</v>
      </c>
      <c r="D170" s="128">
        <f>SUM(E170:G170)</f>
        <v>0</v>
      </c>
      <c r="E170" s="29">
        <v>0</v>
      </c>
      <c r="F170" s="29">
        <v>0</v>
      </c>
      <c r="G170" s="29">
        <v>0</v>
      </c>
      <c r="H170" s="155" t="s">
        <v>15</v>
      </c>
      <c r="I170" s="155" t="s">
        <v>35</v>
      </c>
      <c r="J170" s="74"/>
      <c r="K170" s="43"/>
      <c r="L170" s="43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</row>
    <row r="171" spans="1:52" s="4" customFormat="1" ht="30" customHeight="1" x14ac:dyDescent="0.25">
      <c r="A171" s="280"/>
      <c r="B171" s="155"/>
      <c r="C171" s="108" t="s">
        <v>14</v>
      </c>
      <c r="D171" s="128">
        <v>0</v>
      </c>
      <c r="E171" s="29">
        <v>0</v>
      </c>
      <c r="F171" s="29">
        <v>0</v>
      </c>
      <c r="G171" s="29">
        <v>0</v>
      </c>
      <c r="H171" s="155"/>
      <c r="I171" s="155"/>
      <c r="J171" s="74"/>
      <c r="K171" s="43"/>
      <c r="L171" s="43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</row>
    <row r="172" spans="1:52" s="4" customFormat="1" ht="58.5" customHeight="1" x14ac:dyDescent="0.25">
      <c r="A172" s="280"/>
      <c r="B172" s="155"/>
      <c r="C172" s="108" t="s">
        <v>10</v>
      </c>
      <c r="D172" s="12">
        <f>SUM(E172:G172)</f>
        <v>0</v>
      </c>
      <c r="E172" s="16">
        <f>E170+E171</f>
        <v>0</v>
      </c>
      <c r="F172" s="16">
        <f>F170+F171</f>
        <v>0</v>
      </c>
      <c r="G172" s="16">
        <f>G170+G171</f>
        <v>0</v>
      </c>
      <c r="H172" s="155"/>
      <c r="I172" s="155"/>
      <c r="J172" s="74"/>
      <c r="K172" s="43"/>
      <c r="L172" s="43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</row>
    <row r="173" spans="1:52" s="4" customFormat="1" ht="18" customHeight="1" x14ac:dyDescent="0.25">
      <c r="A173" s="250" t="s">
        <v>175</v>
      </c>
      <c r="B173" s="251"/>
      <c r="C173" s="251"/>
      <c r="D173" s="251"/>
      <c r="E173" s="251"/>
      <c r="F173" s="251"/>
      <c r="G173" s="251"/>
      <c r="H173" s="251"/>
      <c r="I173" s="252"/>
      <c r="J173" s="74"/>
      <c r="K173" s="43"/>
      <c r="L173" s="43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</row>
    <row r="174" spans="1:52" s="96" customFormat="1" ht="177" customHeight="1" x14ac:dyDescent="0.25">
      <c r="A174" s="90" t="s">
        <v>38</v>
      </c>
      <c r="B174" s="91" t="s">
        <v>177</v>
      </c>
      <c r="C174" s="91" t="s">
        <v>13</v>
      </c>
      <c r="D174" s="12">
        <f>E174+F174+G174</f>
        <v>183.3</v>
      </c>
      <c r="E174" s="97">
        <v>183.3</v>
      </c>
      <c r="F174" s="16">
        <v>0</v>
      </c>
      <c r="G174" s="16">
        <v>0</v>
      </c>
      <c r="H174" s="108" t="s">
        <v>96</v>
      </c>
      <c r="I174" s="98" t="s">
        <v>176</v>
      </c>
      <c r="J174" s="92"/>
      <c r="K174" s="93"/>
      <c r="L174" s="94"/>
      <c r="M174" s="95"/>
      <c r="N174" s="95"/>
      <c r="O174" s="95"/>
      <c r="P174" s="95"/>
      <c r="Q174" s="95"/>
      <c r="R174" s="95"/>
      <c r="S174" s="95"/>
      <c r="T174" s="95"/>
      <c r="U174" s="95"/>
      <c r="V174" s="95"/>
      <c r="W174" s="95"/>
      <c r="X174" s="95"/>
      <c r="Y174" s="95"/>
      <c r="Z174" s="95"/>
      <c r="AA174" s="95"/>
      <c r="AB174" s="95"/>
      <c r="AC174" s="95"/>
      <c r="AD174" s="95"/>
      <c r="AE174" s="95"/>
      <c r="AF174" s="95"/>
      <c r="AG174" s="95"/>
      <c r="AH174" s="95"/>
      <c r="AI174" s="95"/>
      <c r="AJ174" s="95"/>
      <c r="AK174" s="95"/>
      <c r="AL174" s="95"/>
      <c r="AM174" s="95"/>
      <c r="AN174" s="95"/>
      <c r="AO174" s="95"/>
      <c r="AP174" s="95"/>
      <c r="AQ174" s="95"/>
      <c r="AR174" s="95"/>
      <c r="AS174" s="95"/>
      <c r="AT174" s="95"/>
      <c r="AU174" s="95"/>
      <c r="AV174" s="95"/>
      <c r="AW174" s="95"/>
      <c r="AX174" s="95"/>
      <c r="AY174" s="95"/>
      <c r="AZ174" s="95"/>
    </row>
    <row r="175" spans="1:52" s="96" customFormat="1" ht="24.75" customHeight="1" x14ac:dyDescent="0.25">
      <c r="A175" s="250" t="s">
        <v>181</v>
      </c>
      <c r="B175" s="251"/>
      <c r="C175" s="251"/>
      <c r="D175" s="251"/>
      <c r="E175" s="251"/>
      <c r="F175" s="251"/>
      <c r="G175" s="251"/>
      <c r="H175" s="251"/>
      <c r="I175" s="252"/>
      <c r="J175" s="92"/>
      <c r="K175" s="93"/>
      <c r="L175" s="94"/>
      <c r="M175" s="95"/>
      <c r="N175" s="95"/>
      <c r="O175" s="95"/>
      <c r="P175" s="95"/>
      <c r="Q175" s="95"/>
      <c r="R175" s="95"/>
      <c r="S175" s="95"/>
      <c r="T175" s="95"/>
      <c r="U175" s="95"/>
      <c r="V175" s="95"/>
      <c r="W175" s="95"/>
      <c r="X175" s="95"/>
      <c r="Y175" s="95"/>
      <c r="Z175" s="95"/>
      <c r="AA175" s="95"/>
      <c r="AB175" s="95"/>
      <c r="AC175" s="95"/>
      <c r="AD175" s="95"/>
      <c r="AE175" s="95"/>
      <c r="AF175" s="95"/>
      <c r="AG175" s="95"/>
      <c r="AH175" s="95"/>
      <c r="AI175" s="95"/>
      <c r="AJ175" s="95"/>
      <c r="AK175" s="95"/>
      <c r="AL175" s="95"/>
      <c r="AM175" s="95"/>
      <c r="AN175" s="95"/>
      <c r="AO175" s="95"/>
      <c r="AP175" s="95"/>
      <c r="AQ175" s="95"/>
      <c r="AR175" s="95"/>
      <c r="AS175" s="95"/>
      <c r="AT175" s="95"/>
      <c r="AU175" s="95"/>
      <c r="AV175" s="95"/>
      <c r="AW175" s="95"/>
      <c r="AX175" s="95"/>
      <c r="AY175" s="95"/>
      <c r="AZ175" s="95"/>
    </row>
    <row r="176" spans="1:52" s="96" customFormat="1" ht="38.25" customHeight="1" x14ac:dyDescent="0.25">
      <c r="A176" s="189" t="s">
        <v>38</v>
      </c>
      <c r="B176" s="184" t="s">
        <v>186</v>
      </c>
      <c r="C176" s="108" t="s">
        <v>13</v>
      </c>
      <c r="D176" s="85">
        <f>E176+F176+G176</f>
        <v>296.5</v>
      </c>
      <c r="E176" s="134">
        <v>296.5</v>
      </c>
      <c r="F176" s="133">
        <v>0</v>
      </c>
      <c r="G176" s="133">
        <v>0</v>
      </c>
      <c r="H176" s="274" t="s">
        <v>15</v>
      </c>
      <c r="I176" s="277" t="s">
        <v>182</v>
      </c>
      <c r="J176" s="92"/>
      <c r="K176" s="93"/>
      <c r="L176" s="94"/>
      <c r="M176" s="95"/>
      <c r="N176" s="95"/>
      <c r="O176" s="95"/>
      <c r="P176" s="95"/>
      <c r="Q176" s="95"/>
      <c r="R176" s="95"/>
      <c r="S176" s="95"/>
      <c r="T176" s="95"/>
      <c r="U176" s="95"/>
      <c r="V176" s="95"/>
      <c r="W176" s="95"/>
      <c r="X176" s="95"/>
      <c r="Y176" s="95"/>
      <c r="Z176" s="95"/>
      <c r="AA176" s="95"/>
      <c r="AB176" s="95"/>
      <c r="AC176" s="95"/>
      <c r="AD176" s="95"/>
      <c r="AE176" s="95"/>
      <c r="AF176" s="95"/>
      <c r="AG176" s="95"/>
      <c r="AH176" s="95"/>
      <c r="AI176" s="95"/>
      <c r="AJ176" s="95"/>
      <c r="AK176" s="95"/>
      <c r="AL176" s="95"/>
      <c r="AM176" s="95"/>
      <c r="AN176" s="95"/>
      <c r="AO176" s="95"/>
      <c r="AP176" s="95"/>
      <c r="AQ176" s="95"/>
      <c r="AR176" s="95"/>
      <c r="AS176" s="95"/>
      <c r="AT176" s="95"/>
      <c r="AU176" s="95"/>
      <c r="AV176" s="95"/>
      <c r="AW176" s="95"/>
      <c r="AX176" s="95"/>
      <c r="AY176" s="95"/>
      <c r="AZ176" s="95"/>
    </row>
    <row r="177" spans="1:52" s="96" customFormat="1" ht="44.25" customHeight="1" x14ac:dyDescent="0.25">
      <c r="A177" s="190"/>
      <c r="B177" s="185"/>
      <c r="C177" s="108" t="s">
        <v>14</v>
      </c>
      <c r="D177" s="85">
        <f>E177+F177+G177</f>
        <v>3410.1</v>
      </c>
      <c r="E177" s="134">
        <v>3410.1</v>
      </c>
      <c r="F177" s="133">
        <v>0</v>
      </c>
      <c r="G177" s="133">
        <v>0</v>
      </c>
      <c r="H177" s="275"/>
      <c r="I177" s="278"/>
      <c r="J177" s="92"/>
      <c r="K177" s="93"/>
      <c r="L177" s="94"/>
      <c r="M177" s="95"/>
      <c r="N177" s="95"/>
      <c r="O177" s="95"/>
      <c r="P177" s="95"/>
      <c r="Q177" s="95"/>
      <c r="R177" s="95"/>
      <c r="S177" s="95"/>
      <c r="T177" s="95"/>
      <c r="U177" s="95"/>
      <c r="V177" s="95"/>
      <c r="W177" s="95"/>
      <c r="X177" s="95"/>
      <c r="Y177" s="95"/>
      <c r="Z177" s="95"/>
      <c r="AA177" s="95"/>
      <c r="AB177" s="95"/>
      <c r="AC177" s="95"/>
      <c r="AD177" s="95"/>
      <c r="AE177" s="95"/>
      <c r="AF177" s="95"/>
      <c r="AG177" s="95"/>
      <c r="AH177" s="95"/>
      <c r="AI177" s="95"/>
      <c r="AJ177" s="95"/>
      <c r="AK177" s="95"/>
      <c r="AL177" s="95"/>
      <c r="AM177" s="95"/>
      <c r="AN177" s="95"/>
      <c r="AO177" s="95"/>
      <c r="AP177" s="95"/>
      <c r="AQ177" s="95"/>
      <c r="AR177" s="95"/>
      <c r="AS177" s="95"/>
      <c r="AT177" s="95"/>
      <c r="AU177" s="95"/>
      <c r="AV177" s="95"/>
      <c r="AW177" s="95"/>
      <c r="AX177" s="95"/>
      <c r="AY177" s="95"/>
      <c r="AZ177" s="95"/>
    </row>
    <row r="178" spans="1:52" s="96" customFormat="1" ht="60" customHeight="1" x14ac:dyDescent="0.25">
      <c r="A178" s="191"/>
      <c r="B178" s="153"/>
      <c r="C178" s="108" t="s">
        <v>10</v>
      </c>
      <c r="D178" s="131">
        <f>E178+F178+G178</f>
        <v>3706.6</v>
      </c>
      <c r="E178" s="132">
        <f>E176+E177</f>
        <v>3706.6</v>
      </c>
      <c r="F178" s="132">
        <v>0</v>
      </c>
      <c r="G178" s="132">
        <v>0</v>
      </c>
      <c r="H178" s="276"/>
      <c r="I178" s="279"/>
      <c r="J178" s="92"/>
      <c r="K178" s="93"/>
      <c r="L178" s="94"/>
      <c r="M178" s="95"/>
      <c r="N178" s="95"/>
      <c r="O178" s="95"/>
      <c r="P178" s="95"/>
      <c r="Q178" s="95"/>
      <c r="R178" s="95"/>
      <c r="S178" s="95"/>
      <c r="T178" s="95"/>
      <c r="U178" s="95"/>
      <c r="V178" s="95"/>
      <c r="W178" s="95"/>
      <c r="X178" s="95"/>
      <c r="Y178" s="95"/>
      <c r="Z178" s="95"/>
      <c r="AA178" s="95"/>
      <c r="AB178" s="95"/>
      <c r="AC178" s="95"/>
      <c r="AD178" s="95"/>
      <c r="AE178" s="95"/>
      <c r="AF178" s="95"/>
      <c r="AG178" s="95"/>
      <c r="AH178" s="95"/>
      <c r="AI178" s="95"/>
      <c r="AJ178" s="95"/>
      <c r="AK178" s="95"/>
      <c r="AL178" s="95"/>
      <c r="AM178" s="95"/>
      <c r="AN178" s="95"/>
      <c r="AO178" s="95"/>
      <c r="AP178" s="95"/>
      <c r="AQ178" s="95"/>
      <c r="AR178" s="95"/>
      <c r="AS178" s="95"/>
      <c r="AT178" s="95"/>
      <c r="AU178" s="95"/>
      <c r="AV178" s="95"/>
      <c r="AW178" s="95"/>
      <c r="AX178" s="95"/>
      <c r="AY178" s="95"/>
      <c r="AZ178" s="95"/>
    </row>
    <row r="179" spans="1:52" s="4" customFormat="1" ht="30.75" customHeight="1" x14ac:dyDescent="0.25">
      <c r="A179" s="215" t="s">
        <v>67</v>
      </c>
      <c r="B179" s="216"/>
      <c r="C179" s="15" t="s">
        <v>13</v>
      </c>
      <c r="D179" s="30">
        <f>E179+F179+G179</f>
        <v>326386.77142999996</v>
      </c>
      <c r="E179" s="36">
        <f>E168+E170+E163+E141+E137+E115+E174+0.3+E176+2794.2</f>
        <v>120552.95143</v>
      </c>
      <c r="F179" s="30">
        <f>F168+F170+F163+F141+F137+F115</f>
        <v>81305.22</v>
      </c>
      <c r="G179" s="30">
        <f>G168+G170+G163+G141+G137+G115</f>
        <v>124528.6</v>
      </c>
      <c r="H179" s="209"/>
      <c r="I179" s="210"/>
      <c r="J179" s="74"/>
      <c r="K179" s="43"/>
      <c r="L179" s="43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</row>
    <row r="180" spans="1:52" s="4" customFormat="1" ht="26.25" customHeight="1" x14ac:dyDescent="0.25">
      <c r="A180" s="217"/>
      <c r="B180" s="218"/>
      <c r="C180" s="15" t="s">
        <v>101</v>
      </c>
      <c r="D180" s="30">
        <f t="shared" ref="D180:D182" si="41">E180+F180+G180</f>
        <v>10000</v>
      </c>
      <c r="E180" s="36">
        <f>E116</f>
        <v>10000</v>
      </c>
      <c r="F180" s="30">
        <f>F116</f>
        <v>0</v>
      </c>
      <c r="G180" s="30">
        <f>G116</f>
        <v>0</v>
      </c>
      <c r="H180" s="211"/>
      <c r="I180" s="212"/>
      <c r="J180" s="74"/>
      <c r="K180" s="43"/>
      <c r="L180" s="43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</row>
    <row r="181" spans="1:52" s="4" customFormat="1" ht="29.25" customHeight="1" x14ac:dyDescent="0.25">
      <c r="A181" s="217"/>
      <c r="B181" s="218"/>
      <c r="C181" s="15" t="s">
        <v>14</v>
      </c>
      <c r="D181" s="30">
        <f t="shared" si="41"/>
        <v>8988.81</v>
      </c>
      <c r="E181" s="36">
        <f>E171+E164+E117+E138+E177</f>
        <v>8988.81</v>
      </c>
      <c r="F181" s="30">
        <f>F171+F164+F117</f>
        <v>0</v>
      </c>
      <c r="G181" s="30">
        <f>G171+G164+G117+G138</f>
        <v>0</v>
      </c>
      <c r="H181" s="211"/>
      <c r="I181" s="212"/>
      <c r="J181" s="74"/>
      <c r="K181" s="43"/>
      <c r="L181" s="43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</row>
    <row r="182" spans="1:52" s="4" customFormat="1" x14ac:dyDescent="0.25">
      <c r="A182" s="219"/>
      <c r="B182" s="220"/>
      <c r="C182" s="15" t="s">
        <v>10</v>
      </c>
      <c r="D182" s="30">
        <f t="shared" si="41"/>
        <v>345375.58143000002</v>
      </c>
      <c r="E182" s="36">
        <f>E179+E180+E181</f>
        <v>139541.76143000001</v>
      </c>
      <c r="F182" s="30">
        <f t="shared" ref="F182" si="42">F179+F180+F181</f>
        <v>81305.22</v>
      </c>
      <c r="G182" s="30">
        <f>G179+G180+G181</f>
        <v>124528.6</v>
      </c>
      <c r="H182" s="213"/>
      <c r="I182" s="214"/>
      <c r="J182" s="74"/>
      <c r="K182" s="43"/>
      <c r="L182" s="43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</row>
    <row r="183" spans="1:52" s="4" customFormat="1" ht="31.5" customHeight="1" x14ac:dyDescent="0.25">
      <c r="A183" s="203" t="s">
        <v>66</v>
      </c>
      <c r="B183" s="204"/>
      <c r="C183" s="19" t="s">
        <v>13</v>
      </c>
      <c r="D183" s="38">
        <f>E183+F183+G183</f>
        <v>334416.04717999999</v>
      </c>
      <c r="E183" s="38">
        <f>E179+E64-0.2</f>
        <v>124537.95512</v>
      </c>
      <c r="F183" s="38">
        <f>F179+F64</f>
        <v>84540.692060000001</v>
      </c>
      <c r="G183" s="38">
        <f>G179+G64</f>
        <v>125337.40000000001</v>
      </c>
      <c r="H183" s="267"/>
      <c r="I183" s="268"/>
      <c r="J183" s="74"/>
      <c r="K183" s="273"/>
      <c r="L183" s="273"/>
      <c r="M183" s="273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</row>
    <row r="184" spans="1:52" s="4" customFormat="1" ht="31.5" x14ac:dyDescent="0.25">
      <c r="A184" s="205"/>
      <c r="B184" s="206"/>
      <c r="C184" s="19" t="s">
        <v>101</v>
      </c>
      <c r="D184" s="38">
        <f t="shared" ref="D184:D186" si="43">E184+F184+G184</f>
        <v>10000</v>
      </c>
      <c r="E184" s="38">
        <f>E180</f>
        <v>10000</v>
      </c>
      <c r="F184" s="38">
        <f t="shared" ref="F184:G184" si="44">F180</f>
        <v>0</v>
      </c>
      <c r="G184" s="38">
        <f t="shared" si="44"/>
        <v>0</v>
      </c>
      <c r="H184" s="269"/>
      <c r="I184" s="270"/>
      <c r="J184" s="74"/>
      <c r="K184" s="43"/>
      <c r="L184" s="43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</row>
    <row r="185" spans="1:52" s="4" customFormat="1" ht="33" customHeight="1" x14ac:dyDescent="0.25">
      <c r="A185" s="205"/>
      <c r="B185" s="206"/>
      <c r="C185" s="19" t="s">
        <v>14</v>
      </c>
      <c r="D185" s="38">
        <f t="shared" si="43"/>
        <v>92539.689379999996</v>
      </c>
      <c r="E185" s="38">
        <f>E181+E65</f>
        <v>52795.444790000001</v>
      </c>
      <c r="F185" s="38">
        <f>F181+F65</f>
        <v>32464.744590000002</v>
      </c>
      <c r="G185" s="38">
        <f>G181+G65</f>
        <v>7279.5</v>
      </c>
      <c r="H185" s="269"/>
      <c r="I185" s="270"/>
      <c r="J185" s="74"/>
      <c r="K185" s="43"/>
      <c r="L185" s="43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</row>
    <row r="186" spans="1:52" s="4" customFormat="1" x14ac:dyDescent="0.25">
      <c r="A186" s="207"/>
      <c r="B186" s="208"/>
      <c r="C186" s="19" t="s">
        <v>10</v>
      </c>
      <c r="D186" s="38">
        <f t="shared" si="43"/>
        <v>436955.73656000005</v>
      </c>
      <c r="E186" s="151">
        <f>E183+E184+E185</f>
        <v>187333.39991000001</v>
      </c>
      <c r="F186" s="38">
        <f>F183+F184+F185</f>
        <v>117005.43665</v>
      </c>
      <c r="G186" s="38">
        <f t="shared" ref="G186" si="45">G183+G184+G185</f>
        <v>132616.90000000002</v>
      </c>
      <c r="H186" s="271"/>
      <c r="I186" s="272"/>
      <c r="J186" s="74"/>
      <c r="K186" s="43"/>
      <c r="L186" s="43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</row>
    <row r="187" spans="1:52" s="4" customFormat="1" ht="4.5" customHeight="1" x14ac:dyDescent="0.25">
      <c r="A187" s="127"/>
      <c r="B187" s="9"/>
      <c r="C187" s="10"/>
      <c r="D187" s="11"/>
      <c r="E187" s="28"/>
      <c r="F187" s="28"/>
      <c r="G187" s="28"/>
      <c r="H187" s="9"/>
      <c r="I187" s="10"/>
      <c r="J187" s="74"/>
      <c r="K187" s="43"/>
      <c r="L187" s="43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</row>
    <row r="188" spans="1:52" s="4" customFormat="1" x14ac:dyDescent="0.25">
      <c r="A188" s="127"/>
      <c r="B188" s="9"/>
      <c r="C188" s="10"/>
      <c r="D188" s="11"/>
      <c r="E188" s="28"/>
      <c r="F188" s="28"/>
      <c r="G188" s="28"/>
      <c r="H188" s="9"/>
      <c r="I188" s="10"/>
      <c r="J188" s="74"/>
      <c r="K188" s="43"/>
      <c r="L188" s="43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</row>
    <row r="189" spans="1:52" s="4" customFormat="1" x14ac:dyDescent="0.25">
      <c r="A189" s="127"/>
      <c r="B189" s="9"/>
      <c r="C189" s="10"/>
      <c r="D189" s="11"/>
      <c r="E189" s="28"/>
      <c r="F189" s="101"/>
      <c r="G189" s="28"/>
      <c r="H189" s="9"/>
      <c r="I189" s="10"/>
      <c r="J189" s="74"/>
      <c r="K189" s="43"/>
      <c r="L189" s="43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</row>
    <row r="190" spans="1:52" s="4" customFormat="1" x14ac:dyDescent="0.25">
      <c r="A190" s="127"/>
      <c r="B190" s="9"/>
      <c r="C190" s="10"/>
      <c r="D190" s="102"/>
      <c r="E190" s="102"/>
      <c r="F190" s="102"/>
      <c r="G190" s="28"/>
      <c r="H190" s="9"/>
      <c r="I190" s="10"/>
      <c r="J190" s="74"/>
      <c r="K190" s="43"/>
      <c r="L190" s="43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</row>
    <row r="191" spans="1:52" s="4" customFormat="1" x14ac:dyDescent="0.25">
      <c r="A191" s="127"/>
      <c r="B191" s="9"/>
      <c r="C191" s="10"/>
      <c r="D191" s="28"/>
      <c r="E191" s="86"/>
      <c r="F191" s="28"/>
      <c r="G191" s="28"/>
      <c r="H191" s="28"/>
      <c r="I191" s="10"/>
      <c r="J191" s="74"/>
      <c r="K191" s="43"/>
      <c r="L191" s="43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</row>
    <row r="192" spans="1:52" s="4" customFormat="1" x14ac:dyDescent="0.25">
      <c r="A192" s="127"/>
      <c r="B192" s="9"/>
      <c r="C192" s="10"/>
      <c r="D192" s="11"/>
      <c r="E192" s="28"/>
      <c r="F192" s="28"/>
      <c r="G192" s="28"/>
      <c r="H192" s="9"/>
      <c r="I192" s="10"/>
      <c r="J192" s="74"/>
      <c r="K192" s="43"/>
      <c r="L192" s="43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</row>
    <row r="193" spans="1:52" s="4" customFormat="1" x14ac:dyDescent="0.25">
      <c r="A193" s="127"/>
      <c r="B193" s="9"/>
      <c r="C193" s="10"/>
      <c r="D193" s="11"/>
      <c r="E193" s="28"/>
      <c r="F193" s="28"/>
      <c r="G193" s="28"/>
      <c r="H193" s="9"/>
      <c r="I193" s="10"/>
      <c r="J193" s="74"/>
      <c r="K193" s="43"/>
      <c r="L193" s="43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</row>
    <row r="194" spans="1:52" s="4" customFormat="1" x14ac:dyDescent="0.25">
      <c r="A194" s="127"/>
      <c r="B194" s="9"/>
      <c r="C194" s="10"/>
      <c r="D194" s="11"/>
      <c r="E194" s="28"/>
      <c r="F194" s="28"/>
      <c r="G194" s="28"/>
      <c r="H194" s="9"/>
      <c r="I194" s="10"/>
      <c r="J194" s="74"/>
      <c r="K194" s="43"/>
      <c r="L194" s="43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</row>
    <row r="195" spans="1:52" s="4" customFormat="1" x14ac:dyDescent="0.25">
      <c r="A195" s="127"/>
      <c r="B195" s="9"/>
      <c r="C195" s="23"/>
      <c r="D195" s="11"/>
      <c r="E195" s="11"/>
      <c r="F195" s="28"/>
      <c r="G195" s="28"/>
      <c r="H195" s="9"/>
      <c r="I195" s="10"/>
      <c r="J195" s="74"/>
      <c r="K195" s="43"/>
      <c r="L195" s="43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</row>
    <row r="196" spans="1:52" s="4" customFormat="1" x14ac:dyDescent="0.25">
      <c r="A196" s="127"/>
      <c r="B196" s="9"/>
      <c r="C196" s="10"/>
      <c r="D196" s="11"/>
      <c r="E196" s="28"/>
      <c r="F196" s="28"/>
      <c r="G196" s="28"/>
      <c r="H196" s="9"/>
      <c r="I196" s="10"/>
      <c r="J196" s="74"/>
      <c r="K196" s="43"/>
      <c r="L196" s="43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</row>
    <row r="197" spans="1:52" s="4" customFormat="1" x14ac:dyDescent="0.25">
      <c r="A197" s="127"/>
      <c r="B197" s="9"/>
      <c r="C197" s="10"/>
      <c r="D197" s="11"/>
      <c r="E197" s="28"/>
      <c r="F197" s="28"/>
      <c r="G197" s="28"/>
      <c r="H197" s="9"/>
      <c r="I197" s="10"/>
      <c r="J197" s="74"/>
      <c r="K197" s="43"/>
      <c r="L197" s="43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</row>
    <row r="198" spans="1:52" s="4" customFormat="1" x14ac:dyDescent="0.25">
      <c r="A198" s="127"/>
      <c r="B198" s="9"/>
      <c r="C198" s="23"/>
      <c r="D198" s="11"/>
      <c r="E198" s="11"/>
      <c r="F198" s="28"/>
      <c r="G198" s="28"/>
      <c r="H198" s="9"/>
      <c r="I198" s="10"/>
      <c r="J198" s="74"/>
      <c r="K198" s="43"/>
      <c r="L198" s="43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</row>
    <row r="199" spans="1:52" s="4" customFormat="1" x14ac:dyDescent="0.25">
      <c r="A199" s="127"/>
      <c r="B199" s="9"/>
      <c r="C199" s="10"/>
      <c r="D199" s="11"/>
      <c r="E199" s="28"/>
      <c r="F199" s="28"/>
      <c r="G199" s="28"/>
      <c r="H199" s="9"/>
      <c r="I199" s="10"/>
      <c r="J199" s="74"/>
      <c r="K199" s="43"/>
      <c r="L199" s="43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</row>
    <row r="200" spans="1:52" s="4" customFormat="1" x14ac:dyDescent="0.25">
      <c r="A200" s="127"/>
      <c r="B200" s="9"/>
      <c r="C200" s="10"/>
      <c r="D200" s="11"/>
      <c r="E200" s="28"/>
      <c r="F200" s="28"/>
      <c r="G200" s="28"/>
      <c r="H200" s="9"/>
      <c r="I200" s="10"/>
      <c r="J200" s="74"/>
      <c r="K200" s="43"/>
      <c r="L200" s="43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</row>
    <row r="201" spans="1:52" s="4" customFormat="1" x14ac:dyDescent="0.25">
      <c r="A201" s="127"/>
      <c r="B201" s="9"/>
      <c r="C201" s="10"/>
      <c r="D201" s="11"/>
      <c r="E201" s="28"/>
      <c r="F201" s="28"/>
      <c r="G201" s="28"/>
      <c r="H201" s="9"/>
      <c r="I201" s="10"/>
      <c r="J201" s="74"/>
      <c r="K201" s="43"/>
      <c r="L201" s="43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</row>
    <row r="202" spans="1:52" s="4" customFormat="1" x14ac:dyDescent="0.25">
      <c r="A202" s="127"/>
      <c r="B202" s="9"/>
      <c r="C202" s="10"/>
      <c r="D202" s="11"/>
      <c r="E202" s="28"/>
      <c r="F202" s="28"/>
      <c r="G202" s="28"/>
      <c r="H202" s="9"/>
      <c r="I202" s="10"/>
      <c r="J202" s="74"/>
      <c r="K202" s="43"/>
      <c r="L202" s="43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</row>
    <row r="203" spans="1:52" s="4" customFormat="1" x14ac:dyDescent="0.25">
      <c r="A203" s="127"/>
      <c r="B203" s="9"/>
      <c r="C203" s="10"/>
      <c r="D203" s="11"/>
      <c r="E203" s="28"/>
      <c r="F203" s="28"/>
      <c r="G203" s="28"/>
      <c r="H203" s="9"/>
      <c r="I203" s="10"/>
      <c r="J203" s="74"/>
      <c r="K203" s="43"/>
      <c r="L203" s="43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</row>
    <row r="204" spans="1:52" s="4" customFormat="1" x14ac:dyDescent="0.25">
      <c r="A204" s="127"/>
      <c r="B204" s="9"/>
      <c r="C204" s="10"/>
      <c r="D204" s="11"/>
      <c r="E204" s="28"/>
      <c r="F204" s="28"/>
      <c r="G204" s="28"/>
      <c r="H204" s="9"/>
      <c r="I204" s="10"/>
      <c r="J204" s="74"/>
      <c r="K204" s="43"/>
      <c r="L204" s="43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</row>
    <row r="205" spans="1:52" s="4" customFormat="1" x14ac:dyDescent="0.25">
      <c r="A205" s="127"/>
      <c r="B205" s="9"/>
      <c r="C205" s="10"/>
      <c r="D205" s="11"/>
      <c r="E205" s="28"/>
      <c r="F205" s="28"/>
      <c r="G205" s="28"/>
      <c r="H205" s="9"/>
      <c r="I205" s="10"/>
      <c r="J205" s="74"/>
      <c r="K205" s="43"/>
      <c r="L205" s="43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</row>
    <row r="206" spans="1:52" s="4" customFormat="1" x14ac:dyDescent="0.25">
      <c r="A206" s="127"/>
      <c r="B206" s="9"/>
      <c r="C206" s="10"/>
      <c r="D206" s="11"/>
      <c r="E206" s="28"/>
      <c r="F206" s="28"/>
      <c r="G206" s="28"/>
      <c r="H206" s="9"/>
      <c r="I206" s="10"/>
      <c r="J206" s="74"/>
      <c r="K206" s="43"/>
      <c r="L206" s="43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</row>
    <row r="207" spans="1:52" s="4" customFormat="1" x14ac:dyDescent="0.25">
      <c r="A207" s="127"/>
      <c r="B207" s="9"/>
      <c r="C207" s="10"/>
      <c r="D207" s="11"/>
      <c r="E207" s="28"/>
      <c r="F207" s="28"/>
      <c r="G207" s="28"/>
      <c r="H207" s="9"/>
      <c r="I207" s="10"/>
      <c r="J207" s="74"/>
      <c r="K207" s="43"/>
      <c r="L207" s="43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</row>
    <row r="208" spans="1:52" s="4" customFormat="1" x14ac:dyDescent="0.25">
      <c r="A208" s="127"/>
      <c r="B208" s="9"/>
      <c r="C208" s="10"/>
      <c r="D208" s="11"/>
      <c r="E208" s="28"/>
      <c r="F208" s="28"/>
      <c r="G208" s="28"/>
      <c r="H208" s="9"/>
      <c r="I208" s="10"/>
      <c r="J208" s="74"/>
      <c r="K208" s="43"/>
      <c r="L208" s="43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</row>
    <row r="209" spans="1:52" s="4" customFormat="1" x14ac:dyDescent="0.25">
      <c r="A209" s="127"/>
      <c r="B209" s="9"/>
      <c r="C209" s="10"/>
      <c r="D209" s="11"/>
      <c r="E209" s="28"/>
      <c r="F209" s="28"/>
      <c r="G209" s="28"/>
      <c r="H209" s="9"/>
      <c r="I209" s="10"/>
      <c r="J209" s="74"/>
      <c r="K209" s="43"/>
      <c r="L209" s="43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</row>
    <row r="210" spans="1:52" s="4" customFormat="1" x14ac:dyDescent="0.25">
      <c r="A210" s="127"/>
      <c r="B210" s="9"/>
      <c r="C210" s="10"/>
      <c r="D210" s="11"/>
      <c r="E210" s="28"/>
      <c r="F210" s="28"/>
      <c r="G210" s="28"/>
      <c r="H210" s="9"/>
      <c r="I210" s="10"/>
      <c r="J210" s="74"/>
      <c r="K210" s="43"/>
      <c r="L210" s="43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</row>
    <row r="211" spans="1:52" s="4" customFormat="1" x14ac:dyDescent="0.25">
      <c r="A211" s="127"/>
      <c r="B211" s="9"/>
      <c r="C211" s="10"/>
      <c r="D211" s="11"/>
      <c r="E211" s="28"/>
      <c r="F211" s="28"/>
      <c r="G211" s="28"/>
      <c r="H211" s="9"/>
      <c r="I211" s="10"/>
      <c r="J211" s="74"/>
      <c r="K211" s="43"/>
      <c r="L211" s="43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</row>
    <row r="212" spans="1:52" s="4" customFormat="1" x14ac:dyDescent="0.25">
      <c r="A212" s="127"/>
      <c r="B212" s="9"/>
      <c r="C212" s="10"/>
      <c r="D212" s="11"/>
      <c r="E212" s="28"/>
      <c r="F212" s="28"/>
      <c r="G212" s="28"/>
      <c r="H212" s="9"/>
      <c r="I212" s="10"/>
      <c r="J212" s="74"/>
      <c r="K212" s="43"/>
      <c r="L212" s="43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</row>
    <row r="213" spans="1:52" s="4" customFormat="1" x14ac:dyDescent="0.25">
      <c r="A213" s="127"/>
      <c r="B213" s="9"/>
      <c r="C213" s="10"/>
      <c r="D213" s="11"/>
      <c r="E213" s="28"/>
      <c r="F213" s="28"/>
      <c r="G213" s="28"/>
      <c r="H213" s="9"/>
      <c r="I213" s="10"/>
      <c r="J213" s="74"/>
      <c r="K213" s="43"/>
      <c r="L213" s="43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</row>
    <row r="214" spans="1:52" s="4" customFormat="1" x14ac:dyDescent="0.25">
      <c r="A214" s="127"/>
      <c r="B214" s="9"/>
      <c r="C214" s="10"/>
      <c r="D214" s="11"/>
      <c r="E214" s="28"/>
      <c r="F214" s="28"/>
      <c r="G214" s="28"/>
      <c r="H214" s="9"/>
      <c r="I214" s="10"/>
      <c r="J214" s="74"/>
      <c r="K214" s="43"/>
      <c r="L214" s="43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</row>
    <row r="215" spans="1:52" s="4" customFormat="1" x14ac:dyDescent="0.25">
      <c r="A215" s="127"/>
      <c r="B215" s="9"/>
      <c r="C215" s="10"/>
      <c r="D215" s="11"/>
      <c r="E215" s="28"/>
      <c r="F215" s="28"/>
      <c r="G215" s="28"/>
      <c r="H215" s="9"/>
      <c r="I215" s="10"/>
      <c r="J215" s="74"/>
      <c r="K215" s="43"/>
      <c r="L215" s="43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</row>
    <row r="216" spans="1:52" s="4" customFormat="1" x14ac:dyDescent="0.25">
      <c r="A216" s="127"/>
      <c r="B216" s="9"/>
      <c r="C216" s="10"/>
      <c r="D216" s="11"/>
      <c r="E216" s="28"/>
      <c r="F216" s="28"/>
      <c r="G216" s="28"/>
      <c r="H216" s="9"/>
      <c r="I216" s="10"/>
      <c r="J216" s="74"/>
      <c r="K216" s="43"/>
      <c r="L216" s="43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</row>
    <row r="217" spans="1:52" s="4" customFormat="1" x14ac:dyDescent="0.25">
      <c r="A217" s="127"/>
      <c r="B217" s="9"/>
      <c r="C217" s="10"/>
      <c r="D217" s="11"/>
      <c r="E217" s="28"/>
      <c r="F217" s="28"/>
      <c r="G217" s="28"/>
      <c r="H217" s="9"/>
      <c r="I217" s="10"/>
      <c r="J217" s="74"/>
      <c r="K217" s="43"/>
      <c r="L217" s="43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</row>
    <row r="218" spans="1:52" s="4" customFormat="1" x14ac:dyDescent="0.25">
      <c r="A218" s="127"/>
      <c r="B218" s="9"/>
      <c r="C218" s="10"/>
      <c r="D218" s="11"/>
      <c r="E218" s="28"/>
      <c r="F218" s="28"/>
      <c r="G218" s="28"/>
      <c r="H218" s="9"/>
      <c r="I218" s="10"/>
      <c r="J218" s="74"/>
      <c r="K218" s="43"/>
      <c r="L218" s="43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</row>
    <row r="219" spans="1:52" s="4" customFormat="1" x14ac:dyDescent="0.25">
      <c r="A219" s="127"/>
      <c r="B219" s="9"/>
      <c r="C219" s="10"/>
      <c r="D219" s="11"/>
      <c r="E219" s="28"/>
      <c r="F219" s="28"/>
      <c r="G219" s="28"/>
      <c r="H219" s="9"/>
      <c r="I219" s="10"/>
      <c r="J219" s="74"/>
      <c r="K219" s="43"/>
      <c r="L219" s="43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</row>
    <row r="220" spans="1:52" s="4" customFormat="1" x14ac:dyDescent="0.25">
      <c r="A220" s="127"/>
      <c r="B220" s="9"/>
      <c r="C220" s="10"/>
      <c r="D220" s="11"/>
      <c r="E220" s="28"/>
      <c r="F220" s="28"/>
      <c r="G220" s="28"/>
      <c r="H220" s="9"/>
      <c r="I220" s="10"/>
      <c r="J220" s="74"/>
      <c r="K220" s="43"/>
      <c r="L220" s="43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</row>
    <row r="221" spans="1:52" s="4" customFormat="1" x14ac:dyDescent="0.25">
      <c r="A221" s="127"/>
      <c r="B221" s="9"/>
      <c r="C221" s="10"/>
      <c r="D221" s="11"/>
      <c r="E221" s="28"/>
      <c r="F221" s="28"/>
      <c r="G221" s="28"/>
      <c r="H221" s="9"/>
      <c r="I221" s="10"/>
      <c r="J221" s="74"/>
      <c r="K221" s="43"/>
      <c r="L221" s="43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</row>
    <row r="222" spans="1:52" s="4" customFormat="1" x14ac:dyDescent="0.25">
      <c r="A222" s="127"/>
      <c r="B222" s="9"/>
      <c r="C222" s="10"/>
      <c r="D222" s="11"/>
      <c r="E222" s="28"/>
      <c r="F222" s="28"/>
      <c r="G222" s="28"/>
      <c r="H222" s="9"/>
      <c r="I222" s="10"/>
      <c r="J222" s="74"/>
      <c r="K222" s="43"/>
      <c r="L222" s="43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</row>
    <row r="223" spans="1:52" s="4" customFormat="1" x14ac:dyDescent="0.25">
      <c r="A223" s="127"/>
      <c r="B223" s="9"/>
      <c r="C223" s="10"/>
      <c r="D223" s="11"/>
      <c r="E223" s="28"/>
      <c r="F223" s="28"/>
      <c r="G223" s="28"/>
      <c r="H223" s="9"/>
      <c r="I223" s="10"/>
      <c r="J223" s="74"/>
      <c r="K223" s="43"/>
      <c r="L223" s="43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</row>
    <row r="224" spans="1:52" s="4" customFormat="1" x14ac:dyDescent="0.25">
      <c r="A224" s="127"/>
      <c r="B224" s="9"/>
      <c r="C224" s="10"/>
      <c r="D224" s="11"/>
      <c r="E224" s="28"/>
      <c r="F224" s="28"/>
      <c r="G224" s="28"/>
      <c r="H224" s="9"/>
      <c r="I224" s="10"/>
      <c r="J224" s="74"/>
      <c r="K224" s="43"/>
      <c r="L224" s="43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</row>
    <row r="225" spans="1:52" s="4" customFormat="1" x14ac:dyDescent="0.25">
      <c r="A225" s="127"/>
      <c r="B225" s="9"/>
      <c r="C225" s="10"/>
      <c r="D225" s="11"/>
      <c r="E225" s="28"/>
      <c r="F225" s="28"/>
      <c r="G225" s="28"/>
      <c r="H225" s="9"/>
      <c r="I225" s="10"/>
      <c r="J225" s="74"/>
      <c r="K225" s="43"/>
      <c r="L225" s="43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</row>
    <row r="226" spans="1:52" s="4" customFormat="1" x14ac:dyDescent="0.25">
      <c r="A226" s="127"/>
      <c r="B226" s="9"/>
      <c r="C226" s="10"/>
      <c r="D226" s="11"/>
      <c r="E226" s="28"/>
      <c r="F226" s="28"/>
      <c r="G226" s="28"/>
      <c r="H226" s="9"/>
      <c r="I226" s="10"/>
      <c r="J226" s="74"/>
      <c r="K226" s="43"/>
      <c r="L226" s="43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</row>
    <row r="227" spans="1:52" s="4" customFormat="1" x14ac:dyDescent="0.25">
      <c r="A227" s="127"/>
      <c r="B227" s="9"/>
      <c r="C227" s="10"/>
      <c r="D227" s="11"/>
      <c r="E227" s="28"/>
      <c r="F227" s="28"/>
      <c r="G227" s="28"/>
      <c r="H227" s="9"/>
      <c r="I227" s="10"/>
      <c r="J227" s="74"/>
      <c r="K227" s="43"/>
      <c r="L227" s="43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</row>
    <row r="228" spans="1:52" s="4" customFormat="1" x14ac:dyDescent="0.25">
      <c r="A228" s="127"/>
      <c r="B228" s="9"/>
      <c r="C228" s="10"/>
      <c r="D228" s="11"/>
      <c r="E228" s="28"/>
      <c r="F228" s="28"/>
      <c r="G228" s="28"/>
      <c r="H228" s="9"/>
      <c r="I228" s="10"/>
      <c r="J228" s="74"/>
      <c r="K228" s="43"/>
      <c r="L228" s="43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</row>
    <row r="229" spans="1:52" s="4" customFormat="1" x14ac:dyDescent="0.25">
      <c r="A229" s="127"/>
      <c r="B229" s="9"/>
      <c r="C229" s="10"/>
      <c r="D229" s="11"/>
      <c r="E229" s="28"/>
      <c r="F229" s="28"/>
      <c r="G229" s="28"/>
      <c r="H229" s="9"/>
      <c r="I229" s="10"/>
      <c r="J229" s="74"/>
      <c r="K229" s="43"/>
      <c r="L229" s="43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</row>
    <row r="230" spans="1:52" s="4" customFormat="1" x14ac:dyDescent="0.25">
      <c r="A230" s="127"/>
      <c r="B230" s="9"/>
      <c r="C230" s="10"/>
      <c r="D230" s="11"/>
      <c r="E230" s="28"/>
      <c r="F230" s="28"/>
      <c r="G230" s="28"/>
      <c r="H230" s="9"/>
      <c r="I230" s="10"/>
      <c r="J230" s="74"/>
      <c r="K230" s="43"/>
      <c r="L230" s="43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</row>
    <row r="231" spans="1:52" s="4" customFormat="1" x14ac:dyDescent="0.25">
      <c r="A231" s="127"/>
      <c r="B231" s="9"/>
      <c r="C231" s="10"/>
      <c r="D231" s="11"/>
      <c r="E231" s="28"/>
      <c r="F231" s="28"/>
      <c r="G231" s="28"/>
      <c r="H231" s="9"/>
      <c r="I231" s="10"/>
      <c r="J231" s="74"/>
      <c r="K231" s="43"/>
      <c r="L231" s="43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</row>
    <row r="232" spans="1:52" s="4" customFormat="1" x14ac:dyDescent="0.25">
      <c r="A232" s="127"/>
      <c r="B232" s="9"/>
      <c r="C232" s="10"/>
      <c r="D232" s="11"/>
      <c r="E232" s="28"/>
      <c r="F232" s="28"/>
      <c r="G232" s="28"/>
      <c r="H232" s="9"/>
      <c r="I232" s="10"/>
      <c r="J232" s="74"/>
      <c r="K232" s="43"/>
      <c r="L232" s="43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</row>
    <row r="233" spans="1:52" s="4" customFormat="1" x14ac:dyDescent="0.25">
      <c r="A233" s="127"/>
      <c r="B233" s="9"/>
      <c r="C233" s="10"/>
      <c r="D233" s="11"/>
      <c r="E233" s="28"/>
      <c r="F233" s="28"/>
      <c r="G233" s="28"/>
      <c r="H233" s="9"/>
      <c r="I233" s="10"/>
      <c r="J233" s="74"/>
      <c r="K233" s="43"/>
      <c r="L233" s="43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</row>
    <row r="234" spans="1:52" s="4" customFormat="1" x14ac:dyDescent="0.25">
      <c r="A234" s="127"/>
      <c r="B234" s="9"/>
      <c r="C234" s="10"/>
      <c r="D234" s="11"/>
      <c r="E234" s="28"/>
      <c r="F234" s="28"/>
      <c r="G234" s="28"/>
      <c r="H234" s="9"/>
      <c r="I234" s="10"/>
      <c r="J234" s="74"/>
      <c r="K234" s="43"/>
      <c r="L234" s="43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</row>
    <row r="235" spans="1:52" s="4" customFormat="1" x14ac:dyDescent="0.25">
      <c r="A235" s="127"/>
      <c r="B235" s="9"/>
      <c r="C235" s="10"/>
      <c r="D235" s="11"/>
      <c r="E235" s="28"/>
      <c r="F235" s="28"/>
      <c r="G235" s="28"/>
      <c r="H235" s="9"/>
      <c r="I235" s="10"/>
      <c r="J235" s="74"/>
      <c r="K235" s="43"/>
      <c r="L235" s="43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</row>
    <row r="236" spans="1:52" s="4" customFormat="1" x14ac:dyDescent="0.25">
      <c r="A236" s="127"/>
      <c r="B236" s="9"/>
      <c r="C236" s="10"/>
      <c r="D236" s="11"/>
      <c r="E236" s="28"/>
      <c r="F236" s="28"/>
      <c r="G236" s="28"/>
      <c r="H236" s="9"/>
      <c r="I236" s="10"/>
      <c r="J236" s="74"/>
      <c r="K236" s="43"/>
      <c r="L236" s="43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</row>
    <row r="237" spans="1:52" s="4" customFormat="1" x14ac:dyDescent="0.25">
      <c r="A237" s="127"/>
      <c r="B237" s="9"/>
      <c r="C237" s="10"/>
      <c r="D237" s="11"/>
      <c r="E237" s="28"/>
      <c r="F237" s="28"/>
      <c r="G237" s="28"/>
      <c r="H237" s="9"/>
      <c r="I237" s="10"/>
      <c r="J237" s="74"/>
      <c r="K237" s="43"/>
      <c r="L237" s="43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</row>
    <row r="238" spans="1:52" s="4" customFormat="1" x14ac:dyDescent="0.25">
      <c r="A238" s="127"/>
      <c r="B238" s="9"/>
      <c r="C238" s="10"/>
      <c r="D238" s="11"/>
      <c r="E238" s="28"/>
      <c r="F238" s="28"/>
      <c r="G238" s="28"/>
      <c r="H238" s="9"/>
      <c r="I238" s="10"/>
      <c r="J238" s="74"/>
      <c r="K238" s="43"/>
      <c r="L238" s="43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</row>
    <row r="239" spans="1:52" s="4" customFormat="1" x14ac:dyDescent="0.25">
      <c r="A239" s="127"/>
      <c r="B239" s="9"/>
      <c r="C239" s="10"/>
      <c r="D239" s="11"/>
      <c r="E239" s="28"/>
      <c r="F239" s="28"/>
      <c r="G239" s="28"/>
      <c r="H239" s="9"/>
      <c r="I239" s="10"/>
      <c r="J239" s="74"/>
      <c r="K239" s="43"/>
      <c r="L239" s="43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</row>
    <row r="240" spans="1:52" s="4" customFormat="1" x14ac:dyDescent="0.25">
      <c r="A240" s="127"/>
      <c r="B240" s="9"/>
      <c r="C240" s="10"/>
      <c r="D240" s="11"/>
      <c r="E240" s="28"/>
      <c r="F240" s="28"/>
      <c r="G240" s="28"/>
      <c r="H240" s="9"/>
      <c r="I240" s="10"/>
      <c r="J240" s="74"/>
      <c r="K240" s="43"/>
      <c r="L240" s="43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</row>
    <row r="241" spans="1:52" s="4" customFormat="1" x14ac:dyDescent="0.25">
      <c r="A241" s="127"/>
      <c r="B241" s="9"/>
      <c r="C241" s="10"/>
      <c r="D241" s="11"/>
      <c r="E241" s="28"/>
      <c r="F241" s="28"/>
      <c r="G241" s="28"/>
      <c r="H241" s="9"/>
      <c r="I241" s="10"/>
      <c r="J241" s="74"/>
      <c r="K241" s="43"/>
      <c r="L241" s="43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</row>
    <row r="242" spans="1:52" s="4" customFormat="1" x14ac:dyDescent="0.25">
      <c r="A242" s="127"/>
      <c r="B242" s="9"/>
      <c r="C242" s="10"/>
      <c r="D242" s="11"/>
      <c r="E242" s="28"/>
      <c r="F242" s="28"/>
      <c r="G242" s="28"/>
      <c r="H242" s="9"/>
      <c r="I242" s="10"/>
      <c r="J242" s="74"/>
      <c r="K242" s="43"/>
      <c r="L242" s="43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</row>
    <row r="243" spans="1:52" s="4" customFormat="1" x14ac:dyDescent="0.25">
      <c r="A243" s="127"/>
      <c r="B243" s="9"/>
      <c r="C243" s="10"/>
      <c r="D243" s="11"/>
      <c r="E243" s="28"/>
      <c r="F243" s="28"/>
      <c r="G243" s="28"/>
      <c r="H243" s="9"/>
      <c r="I243" s="10"/>
      <c r="J243" s="74"/>
      <c r="K243" s="43"/>
      <c r="L243" s="43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</row>
    <row r="244" spans="1:52" s="4" customFormat="1" x14ac:dyDescent="0.25">
      <c r="A244" s="127"/>
      <c r="B244" s="9"/>
      <c r="C244" s="10"/>
      <c r="D244" s="11"/>
      <c r="E244" s="28"/>
      <c r="F244" s="28"/>
      <c r="G244" s="28"/>
      <c r="H244" s="9"/>
      <c r="I244" s="10"/>
      <c r="J244" s="74"/>
      <c r="K244" s="43"/>
      <c r="L244" s="43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</row>
    <row r="245" spans="1:52" s="4" customFormat="1" x14ac:dyDescent="0.25">
      <c r="A245" s="127"/>
      <c r="B245" s="9"/>
      <c r="C245" s="10"/>
      <c r="D245" s="11"/>
      <c r="E245" s="28"/>
      <c r="F245" s="28"/>
      <c r="G245" s="28"/>
      <c r="H245" s="9"/>
      <c r="I245" s="10"/>
      <c r="J245" s="74"/>
      <c r="K245" s="43"/>
      <c r="L245" s="43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</row>
    <row r="246" spans="1:52" s="4" customFormat="1" x14ac:dyDescent="0.25">
      <c r="A246" s="127"/>
      <c r="B246" s="9"/>
      <c r="C246" s="10"/>
      <c r="D246" s="11"/>
      <c r="E246" s="28"/>
      <c r="F246" s="28"/>
      <c r="G246" s="28"/>
      <c r="H246" s="9"/>
      <c r="I246" s="10"/>
      <c r="J246" s="74"/>
      <c r="K246" s="43"/>
      <c r="L246" s="43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</row>
    <row r="247" spans="1:52" s="4" customFormat="1" x14ac:dyDescent="0.25">
      <c r="A247" s="127"/>
      <c r="B247" s="9"/>
      <c r="C247" s="10"/>
      <c r="D247" s="11"/>
      <c r="E247" s="28"/>
      <c r="F247" s="28"/>
      <c r="G247" s="28"/>
      <c r="H247" s="9"/>
      <c r="I247" s="10"/>
      <c r="J247" s="74"/>
      <c r="K247" s="43"/>
      <c r="L247" s="43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</row>
    <row r="248" spans="1:52" s="4" customFormat="1" x14ac:dyDescent="0.25">
      <c r="A248" s="127"/>
      <c r="B248" s="9"/>
      <c r="C248" s="10"/>
      <c r="D248" s="11"/>
      <c r="E248" s="28"/>
      <c r="F248" s="28"/>
      <c r="G248" s="28"/>
      <c r="H248" s="9"/>
      <c r="I248" s="10"/>
      <c r="J248" s="74"/>
      <c r="K248" s="43"/>
      <c r="L248" s="43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</row>
    <row r="249" spans="1:52" s="4" customFormat="1" x14ac:dyDescent="0.25">
      <c r="A249" s="127"/>
      <c r="B249" s="9"/>
      <c r="C249" s="10"/>
      <c r="D249" s="11"/>
      <c r="E249" s="28"/>
      <c r="F249" s="28"/>
      <c r="G249" s="28"/>
      <c r="H249" s="9"/>
      <c r="I249" s="10"/>
      <c r="J249" s="74"/>
      <c r="K249" s="43"/>
      <c r="L249" s="43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</row>
    <row r="250" spans="1:52" s="4" customFormat="1" x14ac:dyDescent="0.25">
      <c r="A250" s="127"/>
      <c r="B250" s="9"/>
      <c r="C250" s="10"/>
      <c r="D250" s="11"/>
      <c r="E250" s="28"/>
      <c r="F250" s="28"/>
      <c r="G250" s="28"/>
      <c r="H250" s="9"/>
      <c r="I250" s="10"/>
      <c r="J250" s="74"/>
      <c r="K250" s="43"/>
      <c r="L250" s="43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</row>
    <row r="251" spans="1:52" s="4" customFormat="1" x14ac:dyDescent="0.25">
      <c r="A251" s="127"/>
      <c r="B251" s="9"/>
      <c r="C251" s="10"/>
      <c r="D251" s="11"/>
      <c r="E251" s="28"/>
      <c r="F251" s="28"/>
      <c r="G251" s="28"/>
      <c r="H251" s="9"/>
      <c r="I251" s="10"/>
      <c r="J251" s="74"/>
      <c r="K251" s="43"/>
      <c r="L251" s="43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</row>
    <row r="252" spans="1:52" s="4" customFormat="1" x14ac:dyDescent="0.25">
      <c r="A252" s="127"/>
      <c r="B252" s="9"/>
      <c r="C252" s="10"/>
      <c r="D252" s="11"/>
      <c r="E252" s="28"/>
      <c r="F252" s="28"/>
      <c r="G252" s="28"/>
      <c r="H252" s="9"/>
      <c r="I252" s="10"/>
      <c r="J252" s="74"/>
      <c r="K252" s="43"/>
      <c r="L252" s="43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</row>
    <row r="253" spans="1:52" s="4" customFormat="1" x14ac:dyDescent="0.25">
      <c r="A253" s="127"/>
      <c r="B253" s="9"/>
      <c r="C253" s="10"/>
      <c r="D253" s="11"/>
      <c r="E253" s="28"/>
      <c r="F253" s="28"/>
      <c r="G253" s="28"/>
      <c r="H253" s="9"/>
      <c r="I253" s="10"/>
      <c r="J253" s="74"/>
      <c r="K253" s="43"/>
      <c r="L253" s="43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</row>
    <row r="254" spans="1:52" s="4" customFormat="1" x14ac:dyDescent="0.25">
      <c r="A254" s="127"/>
      <c r="B254" s="9"/>
      <c r="C254" s="10"/>
      <c r="D254" s="11"/>
      <c r="E254" s="28"/>
      <c r="F254" s="28"/>
      <c r="G254" s="28"/>
      <c r="H254" s="9"/>
      <c r="I254" s="10"/>
      <c r="J254" s="74"/>
      <c r="K254" s="43"/>
      <c r="L254" s="43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</row>
    <row r="255" spans="1:52" s="4" customFormat="1" x14ac:dyDescent="0.25">
      <c r="A255" s="127"/>
      <c r="B255" s="9"/>
      <c r="C255" s="10"/>
      <c r="D255" s="11"/>
      <c r="E255" s="28"/>
      <c r="F255" s="28"/>
      <c r="G255" s="28"/>
      <c r="H255" s="9"/>
      <c r="I255" s="10"/>
      <c r="J255" s="74"/>
      <c r="K255" s="43"/>
      <c r="L255" s="43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</row>
    <row r="256" spans="1:52" s="4" customFormat="1" x14ac:dyDescent="0.25">
      <c r="A256" s="127"/>
      <c r="B256" s="9"/>
      <c r="C256" s="10"/>
      <c r="D256" s="11"/>
      <c r="E256" s="28"/>
      <c r="F256" s="28"/>
      <c r="G256" s="28"/>
      <c r="H256" s="9"/>
      <c r="I256" s="10"/>
      <c r="J256" s="74"/>
      <c r="K256" s="43"/>
      <c r="L256" s="43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</row>
    <row r="257" spans="1:52" s="4" customFormat="1" x14ac:dyDescent="0.25">
      <c r="A257" s="127"/>
      <c r="B257" s="9"/>
      <c r="C257" s="10"/>
      <c r="D257" s="11"/>
      <c r="E257" s="28"/>
      <c r="F257" s="28"/>
      <c r="G257" s="28"/>
      <c r="H257" s="9"/>
      <c r="I257" s="10"/>
      <c r="J257" s="74"/>
      <c r="K257" s="43"/>
      <c r="L257" s="43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</row>
    <row r="258" spans="1:52" s="4" customFormat="1" x14ac:dyDescent="0.25">
      <c r="A258" s="127"/>
      <c r="B258" s="9"/>
      <c r="C258" s="10"/>
      <c r="D258" s="11"/>
      <c r="E258" s="28"/>
      <c r="F258" s="28"/>
      <c r="G258" s="28"/>
      <c r="H258" s="9"/>
      <c r="I258" s="10"/>
      <c r="J258" s="74"/>
      <c r="K258" s="43"/>
      <c r="L258" s="43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</row>
    <row r="259" spans="1:52" s="4" customFormat="1" x14ac:dyDescent="0.25">
      <c r="A259" s="127"/>
      <c r="B259" s="9"/>
      <c r="C259" s="10"/>
      <c r="D259" s="11"/>
      <c r="E259" s="28"/>
      <c r="F259" s="28"/>
      <c r="G259" s="28"/>
      <c r="H259" s="9"/>
      <c r="I259" s="10"/>
      <c r="J259" s="74"/>
      <c r="K259" s="43"/>
      <c r="L259" s="43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</row>
    <row r="260" spans="1:52" s="4" customFormat="1" x14ac:dyDescent="0.25">
      <c r="A260" s="127"/>
      <c r="B260" s="9"/>
      <c r="C260" s="10"/>
      <c r="D260" s="11"/>
      <c r="E260" s="28"/>
      <c r="F260" s="28"/>
      <c r="G260" s="28"/>
      <c r="H260" s="9"/>
      <c r="I260" s="10"/>
      <c r="J260" s="74"/>
      <c r="K260" s="43"/>
      <c r="L260" s="43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</row>
    <row r="261" spans="1:52" s="4" customFormat="1" x14ac:dyDescent="0.25">
      <c r="A261" s="127"/>
      <c r="B261" s="9"/>
      <c r="C261" s="10"/>
      <c r="D261" s="11"/>
      <c r="E261" s="28"/>
      <c r="F261" s="28"/>
      <c r="G261" s="28"/>
      <c r="H261" s="9"/>
      <c r="I261" s="10"/>
      <c r="J261" s="74"/>
      <c r="K261" s="43"/>
      <c r="L261" s="43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</row>
    <row r="262" spans="1:52" s="4" customFormat="1" x14ac:dyDescent="0.25">
      <c r="A262" s="127"/>
      <c r="B262" s="9"/>
      <c r="C262" s="10"/>
      <c r="D262" s="11"/>
      <c r="E262" s="28"/>
      <c r="F262" s="28"/>
      <c r="G262" s="28"/>
      <c r="H262" s="9"/>
      <c r="I262" s="10"/>
      <c r="J262" s="74"/>
      <c r="K262" s="43"/>
      <c r="L262" s="43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</row>
    <row r="263" spans="1:52" s="4" customFormat="1" x14ac:dyDescent="0.25">
      <c r="A263" s="127"/>
      <c r="B263" s="9"/>
      <c r="C263" s="10"/>
      <c r="D263" s="11"/>
      <c r="E263" s="28"/>
      <c r="F263" s="28"/>
      <c r="G263" s="28"/>
      <c r="H263" s="9"/>
      <c r="I263" s="10"/>
      <c r="J263" s="74"/>
      <c r="K263" s="43"/>
      <c r="L263" s="43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</row>
    <row r="264" spans="1:52" s="4" customFormat="1" x14ac:dyDescent="0.25">
      <c r="A264" s="127"/>
      <c r="B264" s="9"/>
      <c r="C264" s="10"/>
      <c r="D264" s="11"/>
      <c r="E264" s="28"/>
      <c r="F264" s="28"/>
      <c r="G264" s="28"/>
      <c r="H264" s="9"/>
      <c r="I264" s="10"/>
      <c r="J264" s="74"/>
      <c r="K264" s="43"/>
      <c r="L264" s="43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</row>
    <row r="265" spans="1:52" s="4" customFormat="1" x14ac:dyDescent="0.25">
      <c r="A265" s="127"/>
      <c r="B265" s="9"/>
      <c r="C265" s="10"/>
      <c r="D265" s="11"/>
      <c r="E265" s="28"/>
      <c r="F265" s="28"/>
      <c r="G265" s="28"/>
      <c r="H265" s="9"/>
      <c r="I265" s="10"/>
      <c r="J265" s="74"/>
      <c r="K265" s="43"/>
      <c r="L265" s="43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</row>
    <row r="266" spans="1:52" s="4" customFormat="1" x14ac:dyDescent="0.25">
      <c r="A266" s="127"/>
      <c r="B266" s="9"/>
      <c r="C266" s="10"/>
      <c r="D266" s="11"/>
      <c r="E266" s="28"/>
      <c r="F266" s="28"/>
      <c r="G266" s="28"/>
      <c r="H266" s="9"/>
      <c r="I266" s="10"/>
      <c r="J266" s="74"/>
      <c r="K266" s="43"/>
      <c r="L266" s="43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</row>
    <row r="267" spans="1:52" s="4" customFormat="1" x14ac:dyDescent="0.25">
      <c r="A267" s="127"/>
      <c r="B267" s="9"/>
      <c r="C267" s="10"/>
      <c r="D267" s="11"/>
      <c r="E267" s="28"/>
      <c r="F267" s="28"/>
      <c r="G267" s="28"/>
      <c r="H267" s="9"/>
      <c r="I267" s="10"/>
      <c r="J267" s="74"/>
      <c r="K267" s="43"/>
      <c r="L267" s="43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</row>
    <row r="268" spans="1:52" s="4" customFormat="1" x14ac:dyDescent="0.25">
      <c r="A268" s="127"/>
      <c r="B268" s="9"/>
      <c r="C268" s="10"/>
      <c r="D268" s="11"/>
      <c r="E268" s="28"/>
      <c r="F268" s="28"/>
      <c r="G268" s="28"/>
      <c r="H268" s="9"/>
      <c r="I268" s="10"/>
      <c r="J268" s="74"/>
      <c r="K268" s="43"/>
      <c r="L268" s="43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</row>
  </sheetData>
  <mergeCells count="148">
    <mergeCell ref="A166:I166"/>
    <mergeCell ref="I167:I168"/>
    <mergeCell ref="A169:I169"/>
    <mergeCell ref="A170:A172"/>
    <mergeCell ref="B170:B172"/>
    <mergeCell ref="H170:H172"/>
    <mergeCell ref="I170:I172"/>
    <mergeCell ref="A160:A162"/>
    <mergeCell ref="B160:B162"/>
    <mergeCell ref="H160:H162"/>
    <mergeCell ref="I160:I162"/>
    <mergeCell ref="A163:B165"/>
    <mergeCell ref="H163:H165"/>
    <mergeCell ref="I163:I165"/>
    <mergeCell ref="A179:B182"/>
    <mergeCell ref="H179:I182"/>
    <mergeCell ref="A183:B186"/>
    <mergeCell ref="H183:I186"/>
    <mergeCell ref="K183:M183"/>
    <mergeCell ref="A173:I173"/>
    <mergeCell ref="A175:I175"/>
    <mergeCell ref="A176:A178"/>
    <mergeCell ref="B176:B178"/>
    <mergeCell ref="H176:H178"/>
    <mergeCell ref="I176:I178"/>
    <mergeCell ref="A140:I140"/>
    <mergeCell ref="J141:M141"/>
    <mergeCell ref="A143:I143"/>
    <mergeCell ref="A157:A159"/>
    <mergeCell ref="B157:B159"/>
    <mergeCell ref="H157:H159"/>
    <mergeCell ref="I157:I159"/>
    <mergeCell ref="A132:A134"/>
    <mergeCell ref="B132:B134"/>
    <mergeCell ref="H132:H134"/>
    <mergeCell ref="I132:I134"/>
    <mergeCell ref="A137:B139"/>
    <mergeCell ref="H137:H139"/>
    <mergeCell ref="I137:I139"/>
    <mergeCell ref="A115:B118"/>
    <mergeCell ref="H115:H118"/>
    <mergeCell ref="I115:I118"/>
    <mergeCell ref="A119:I119"/>
    <mergeCell ref="K124:L124"/>
    <mergeCell ref="A129:A131"/>
    <mergeCell ref="B129:B131"/>
    <mergeCell ref="H129:H131"/>
    <mergeCell ref="I129:I131"/>
    <mergeCell ref="A108:A110"/>
    <mergeCell ref="B108:B110"/>
    <mergeCell ref="H108:H110"/>
    <mergeCell ref="I108:I110"/>
    <mergeCell ref="A111:A113"/>
    <mergeCell ref="B111:B113"/>
    <mergeCell ref="H111:H113"/>
    <mergeCell ref="I111:I113"/>
    <mergeCell ref="A100:A102"/>
    <mergeCell ref="B100:B102"/>
    <mergeCell ref="H100:H102"/>
    <mergeCell ref="I100:I102"/>
    <mergeCell ref="A103:A105"/>
    <mergeCell ref="B103:B105"/>
    <mergeCell ref="H103:H105"/>
    <mergeCell ref="I103:I105"/>
    <mergeCell ref="K91:L91"/>
    <mergeCell ref="A94:A96"/>
    <mergeCell ref="B94:B96"/>
    <mergeCell ref="A97:A99"/>
    <mergeCell ref="B97:B99"/>
    <mergeCell ref="H97:H99"/>
    <mergeCell ref="I97:I99"/>
    <mergeCell ref="A88:A90"/>
    <mergeCell ref="B88:B90"/>
    <mergeCell ref="H88:H96"/>
    <mergeCell ref="I88:I96"/>
    <mergeCell ref="A91:A93"/>
    <mergeCell ref="B91:B93"/>
    <mergeCell ref="A68:I68"/>
    <mergeCell ref="A69:I69"/>
    <mergeCell ref="K75:L75"/>
    <mergeCell ref="A82:A84"/>
    <mergeCell ref="B82:B84"/>
    <mergeCell ref="H82:H84"/>
    <mergeCell ref="I82:I84"/>
    <mergeCell ref="A49:I49"/>
    <mergeCell ref="A50:I50"/>
    <mergeCell ref="A51:A53"/>
    <mergeCell ref="B51:B53"/>
    <mergeCell ref="H51:H56"/>
    <mergeCell ref="I51:I56"/>
    <mergeCell ref="A54:A56"/>
    <mergeCell ref="B54:B56"/>
    <mergeCell ref="A64:B66"/>
    <mergeCell ref="H61:I63"/>
    <mergeCell ref="A61:B63"/>
    <mergeCell ref="I58:I60"/>
    <mergeCell ref="H58:H60"/>
    <mergeCell ref="B58:B60"/>
    <mergeCell ref="A58:A60"/>
    <mergeCell ref="A57:I57"/>
    <mergeCell ref="A37:I37"/>
    <mergeCell ref="A38:I38"/>
    <mergeCell ref="A39:A41"/>
    <mergeCell ref="B39:B41"/>
    <mergeCell ref="H39:H41"/>
    <mergeCell ref="I39:I48"/>
    <mergeCell ref="A42:A44"/>
    <mergeCell ref="B42:B44"/>
    <mergeCell ref="H42:H44"/>
    <mergeCell ref="A46:A48"/>
    <mergeCell ref="B46:B48"/>
    <mergeCell ref="H46:H48"/>
    <mergeCell ref="A23:I23"/>
    <mergeCell ref="A24:A26"/>
    <mergeCell ref="B24:B26"/>
    <mergeCell ref="H24:H26"/>
    <mergeCell ref="I24:I26"/>
    <mergeCell ref="A27:I27"/>
    <mergeCell ref="A28:A30"/>
    <mergeCell ref="B28:B30"/>
    <mergeCell ref="H28:H36"/>
    <mergeCell ref="I28:I36"/>
    <mergeCell ref="A31:A33"/>
    <mergeCell ref="B31:B33"/>
    <mergeCell ref="A34:A36"/>
    <mergeCell ref="B34:B36"/>
    <mergeCell ref="A8:A10"/>
    <mergeCell ref="B8:B10"/>
    <mergeCell ref="H8:H22"/>
    <mergeCell ref="I8:I22"/>
    <mergeCell ref="A11:A13"/>
    <mergeCell ref="B11:B13"/>
    <mergeCell ref="A14:A16"/>
    <mergeCell ref="B14:B16"/>
    <mergeCell ref="A17:A19"/>
    <mergeCell ref="B17:B19"/>
    <mergeCell ref="A20:A22"/>
    <mergeCell ref="B20:B22"/>
    <mergeCell ref="A1:B1"/>
    <mergeCell ref="A2:I2"/>
    <mergeCell ref="A3:A4"/>
    <mergeCell ref="B3:B4"/>
    <mergeCell ref="C3:C4"/>
    <mergeCell ref="D3:G3"/>
    <mergeCell ref="H3:H4"/>
    <mergeCell ref="I3:I4"/>
    <mergeCell ref="A7:I7"/>
    <mergeCell ref="A6:I6"/>
  </mergeCells>
  <pageMargins left="0.25" right="0.25" top="0.75" bottom="0.75" header="0.3" footer="0.3"/>
  <pageSetup paperSize="9" scale="59" orientation="portrait" r:id="rId1"/>
  <rowBreaks count="6" manualBreakCount="6">
    <brk id="44" max="9" man="1"/>
    <brk id="75" max="9" man="1"/>
    <brk id="106" max="9" man="1"/>
    <brk id="134" max="9" man="1"/>
    <brk id="154" max="9" man="1"/>
    <brk id="178" max="9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2025-11-28T10:53:27Z</dcterms:modified>
</cp:coreProperties>
</file>