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" sheetId="10" r:id="rId1"/>
  </sheets>
  <definedNames>
    <definedName name="_xlnm.Print_Area" localSheetId="0">'1'!$A$1:$J$197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4" i="10" l="1"/>
  <c r="E168" i="10"/>
  <c r="E169" i="10"/>
  <c r="F94" i="10"/>
  <c r="F97" i="10"/>
  <c r="F96" i="10"/>
  <c r="E94" i="10" l="1"/>
  <c r="D89" i="10"/>
  <c r="E124" i="10"/>
  <c r="E114" i="10"/>
  <c r="D195" i="10" l="1"/>
  <c r="F151" i="10"/>
  <c r="G151" i="10"/>
  <c r="E151" i="10"/>
  <c r="E149" i="10"/>
  <c r="E150" i="10"/>
  <c r="D145" i="10"/>
  <c r="D146" i="10"/>
  <c r="D144" i="10"/>
  <c r="E146" i="10"/>
  <c r="D142" i="10"/>
  <c r="E116" i="10"/>
  <c r="E167" i="10" l="1"/>
  <c r="E134" i="10" l="1"/>
  <c r="D141" i="10"/>
  <c r="F88" i="10"/>
  <c r="G88" i="10"/>
  <c r="G154" i="10" l="1"/>
  <c r="F154" i="10"/>
  <c r="E154" i="10"/>
  <c r="G153" i="10"/>
  <c r="F153" i="10"/>
  <c r="E153" i="10"/>
  <c r="G53" i="10"/>
  <c r="G52" i="10"/>
  <c r="D143" i="10"/>
  <c r="E125" i="10" l="1"/>
  <c r="G121" i="10"/>
  <c r="F121" i="10"/>
  <c r="E121" i="10"/>
  <c r="G120" i="10"/>
  <c r="F120" i="10"/>
  <c r="E120" i="10"/>
  <c r="F29" i="10"/>
  <c r="G104" i="10"/>
  <c r="G96" i="10"/>
  <c r="G95" i="10"/>
  <c r="G97" i="10"/>
  <c r="E104" i="10"/>
  <c r="E103" i="10"/>
  <c r="E102" i="10"/>
  <c r="E101" i="10"/>
  <c r="E100" i="10"/>
  <c r="E97" i="10"/>
  <c r="E96" i="10"/>
  <c r="E95" i="10"/>
  <c r="G23" i="10" l="1"/>
  <c r="G11" i="10"/>
  <c r="G14" i="10"/>
  <c r="F26" i="10"/>
  <c r="F20" i="10"/>
  <c r="F8" i="10"/>
  <c r="E63" i="10" l="1"/>
  <c r="E57" i="10"/>
  <c r="D37" i="10"/>
  <c r="D36" i="10"/>
  <c r="G38" i="10"/>
  <c r="D38" i="10" s="1"/>
  <c r="E187" i="10"/>
  <c r="E186" i="10"/>
  <c r="G184" i="10"/>
  <c r="F184" i="10"/>
  <c r="G164" i="10"/>
  <c r="F175" i="10"/>
  <c r="G173" i="10"/>
  <c r="F173" i="10"/>
  <c r="E175" i="10"/>
  <c r="E173" i="10"/>
  <c r="G163" i="10"/>
  <c r="G162" i="10"/>
  <c r="G161" i="10"/>
  <c r="F161" i="10"/>
  <c r="F164" i="10"/>
  <c r="F163" i="10"/>
  <c r="E164" i="10"/>
  <c r="E161" i="10"/>
  <c r="E160" i="10"/>
  <c r="E158" i="10"/>
  <c r="E157" i="10"/>
  <c r="E159" i="10"/>
  <c r="G169" i="10"/>
  <c r="G168" i="10"/>
  <c r="G167" i="10"/>
  <c r="G166" i="10"/>
  <c r="F169" i="10"/>
  <c r="F168" i="10"/>
  <c r="F167" i="10"/>
  <c r="F166" i="10"/>
  <c r="E166" i="10"/>
  <c r="G105" i="10"/>
  <c r="F105" i="10"/>
  <c r="E105" i="10"/>
  <c r="F28" i="10" l="1"/>
  <c r="D28" i="10" s="1"/>
  <c r="F22" i="10"/>
  <c r="G25" i="10"/>
  <c r="D25" i="10" s="1"/>
  <c r="D20" i="10"/>
  <c r="D21" i="10"/>
  <c r="D22" i="10"/>
  <c r="D23" i="10"/>
  <c r="D24" i="10"/>
  <c r="D26" i="10"/>
  <c r="D27" i="10"/>
  <c r="G16" i="10"/>
  <c r="G13" i="10"/>
  <c r="F31" i="10"/>
  <c r="E170" i="10" l="1"/>
  <c r="D162" i="10" l="1"/>
  <c r="D93" i="10"/>
  <c r="D102" i="10"/>
  <c r="D150" i="10"/>
  <c r="F131" i="10"/>
  <c r="G131" i="10"/>
  <c r="F130" i="10"/>
  <c r="G130" i="10"/>
  <c r="E130" i="10"/>
  <c r="F80" i="10"/>
  <c r="G80" i="10"/>
  <c r="E80" i="10"/>
  <c r="F79" i="10"/>
  <c r="G79" i="10"/>
  <c r="E79" i="10"/>
  <c r="F81" i="10" l="1"/>
  <c r="G81" i="10"/>
  <c r="D80" i="10"/>
  <c r="D79" i="10"/>
  <c r="E81" i="10"/>
  <c r="D81" i="10" s="1"/>
  <c r="E127" i="10"/>
  <c r="D127" i="10" s="1"/>
  <c r="D126" i="10"/>
  <c r="D125" i="10"/>
  <c r="F134" i="10"/>
  <c r="G134" i="10"/>
  <c r="D77" i="10"/>
  <c r="D78" i="10"/>
  <c r="D76" i="10"/>
  <c r="D43" i="10"/>
  <c r="D44" i="10"/>
  <c r="D40" i="10"/>
  <c r="D34" i="10"/>
  <c r="D9" i="10"/>
  <c r="D11" i="10"/>
  <c r="D12" i="10"/>
  <c r="D14" i="10"/>
  <c r="D15" i="10"/>
  <c r="D18" i="10"/>
  <c r="D8" i="10"/>
  <c r="G149" i="10" l="1"/>
  <c r="F149" i="10"/>
  <c r="E131" i="10"/>
  <c r="D114" i="10"/>
  <c r="E65" i="10"/>
  <c r="E64" i="10"/>
  <c r="F53" i="10"/>
  <c r="E59" i="10"/>
  <c r="D149" i="10" l="1"/>
  <c r="G189" i="10"/>
  <c r="D115" i="10"/>
  <c r="F107" i="10"/>
  <c r="G107" i="10"/>
  <c r="D151" i="10" l="1"/>
  <c r="E188" i="10"/>
  <c r="D188" i="10" s="1"/>
  <c r="D187" i="10"/>
  <c r="D186" i="10"/>
  <c r="D184" i="10"/>
  <c r="G182" i="10"/>
  <c r="F182" i="10"/>
  <c r="E182" i="10"/>
  <c r="D180" i="10"/>
  <c r="G177" i="10"/>
  <c r="F177" i="10"/>
  <c r="E177" i="10"/>
  <c r="E191" i="10" s="1"/>
  <c r="G175" i="10"/>
  <c r="D174" i="10"/>
  <c r="D173" i="10"/>
  <c r="F172" i="10"/>
  <c r="D171" i="10"/>
  <c r="G170" i="10"/>
  <c r="G172" i="10" s="1"/>
  <c r="F170" i="10"/>
  <c r="D169" i="10"/>
  <c r="D168" i="10"/>
  <c r="D167" i="10"/>
  <c r="D166" i="10"/>
  <c r="G165" i="10"/>
  <c r="F165" i="10"/>
  <c r="E165" i="10"/>
  <c r="D164" i="10"/>
  <c r="E163" i="10"/>
  <c r="D161" i="10"/>
  <c r="D160" i="10"/>
  <c r="D158" i="10"/>
  <c r="D157" i="10"/>
  <c r="G156" i="10"/>
  <c r="G176" i="10" s="1"/>
  <c r="F156" i="10"/>
  <c r="D154" i="10"/>
  <c r="D148" i="10"/>
  <c r="D147" i="10"/>
  <c r="D140" i="10"/>
  <c r="D139" i="10"/>
  <c r="D138" i="10"/>
  <c r="D137" i="10"/>
  <c r="D136" i="10"/>
  <c r="G190" i="10"/>
  <c r="G194" i="10" s="1"/>
  <c r="F190" i="10"/>
  <c r="F194" i="10" s="1"/>
  <c r="D128" i="10"/>
  <c r="G124" i="10"/>
  <c r="F124" i="10"/>
  <c r="D123" i="10"/>
  <c r="D122" i="10"/>
  <c r="D121" i="10"/>
  <c r="G119" i="10"/>
  <c r="F119" i="10"/>
  <c r="D118" i="10"/>
  <c r="D117" i="10"/>
  <c r="F116" i="10"/>
  <c r="D116" i="10" s="1"/>
  <c r="D113" i="10"/>
  <c r="D112" i="10"/>
  <c r="D111" i="10"/>
  <c r="D109" i="10"/>
  <c r="D108" i="10"/>
  <c r="D105" i="10"/>
  <c r="D104" i="10"/>
  <c r="D103" i="10"/>
  <c r="D101" i="10"/>
  <c r="D100" i="10"/>
  <c r="D99" i="10"/>
  <c r="D98" i="10"/>
  <c r="D97" i="10"/>
  <c r="D96" i="10"/>
  <c r="D95" i="10"/>
  <c r="G94" i="10"/>
  <c r="D92" i="10"/>
  <c r="D91" i="10"/>
  <c r="E90" i="10"/>
  <c r="E88" i="10" s="1"/>
  <c r="D74" i="10"/>
  <c r="D73" i="10"/>
  <c r="D72" i="10"/>
  <c r="D71" i="10"/>
  <c r="D70" i="10"/>
  <c r="D69" i="10"/>
  <c r="G65" i="10"/>
  <c r="G83" i="10" s="1"/>
  <c r="F65" i="10"/>
  <c r="F83" i="10" s="1"/>
  <c r="G64" i="10"/>
  <c r="F64" i="10"/>
  <c r="D63" i="10"/>
  <c r="F62" i="10"/>
  <c r="F59" i="10"/>
  <c r="E45" i="10"/>
  <c r="D45" i="10" s="1"/>
  <c r="E41" i="10"/>
  <c r="F33" i="10"/>
  <c r="F52" i="10" s="1"/>
  <c r="E30" i="10"/>
  <c r="D30" i="10" s="1"/>
  <c r="D29" i="10"/>
  <c r="E17" i="10"/>
  <c r="E52" i="10" s="1"/>
  <c r="F16" i="10"/>
  <c r="E16" i="10"/>
  <c r="D13" i="10"/>
  <c r="F10" i="10"/>
  <c r="D41" i="10" l="1"/>
  <c r="E53" i="10"/>
  <c r="E83" i="10" s="1"/>
  <c r="E129" i="10"/>
  <c r="D16" i="10"/>
  <c r="D17" i="10"/>
  <c r="D10" i="10"/>
  <c r="F82" i="10"/>
  <c r="F84" i="10" s="1"/>
  <c r="D33" i="10"/>
  <c r="D119" i="10"/>
  <c r="G66" i="10"/>
  <c r="G82" i="10"/>
  <c r="G84" i="10" s="1"/>
  <c r="D163" i="10"/>
  <c r="E156" i="10"/>
  <c r="E176" i="10" s="1"/>
  <c r="E19" i="10"/>
  <c r="D19" i="10" s="1"/>
  <c r="E42" i="10"/>
  <c r="D42" i="10" s="1"/>
  <c r="D90" i="10"/>
  <c r="D88" i="10" s="1"/>
  <c r="F66" i="10"/>
  <c r="D170" i="10"/>
  <c r="D172" i="10" s="1"/>
  <c r="G129" i="10"/>
  <c r="E66" i="10"/>
  <c r="D65" i="10"/>
  <c r="F129" i="10"/>
  <c r="F189" i="10" s="1"/>
  <c r="F193" i="10" s="1"/>
  <c r="F196" i="10" s="1"/>
  <c r="F176" i="10"/>
  <c r="F178" i="10" s="1"/>
  <c r="E31" i="10"/>
  <c r="D31" i="10" s="1"/>
  <c r="D120" i="10"/>
  <c r="G178" i="10"/>
  <c r="D175" i="10"/>
  <c r="F191" i="10"/>
  <c r="D64" i="10"/>
  <c r="D131" i="10"/>
  <c r="D106" i="10"/>
  <c r="D107" i="10" s="1"/>
  <c r="E190" i="10"/>
  <c r="D135" i="10"/>
  <c r="D134" i="10"/>
  <c r="D153" i="10"/>
  <c r="D165" i="10"/>
  <c r="D182" i="10"/>
  <c r="G54" i="10"/>
  <c r="D94" i="10"/>
  <c r="D124" i="10"/>
  <c r="F35" i="10"/>
  <c r="D35" i="10" s="1"/>
  <c r="E107" i="10"/>
  <c r="D177" i="10"/>
  <c r="G191" i="10"/>
  <c r="D110" i="10"/>
  <c r="D159" i="10"/>
  <c r="E189" i="10" l="1"/>
  <c r="E54" i="10"/>
  <c r="E132" i="10"/>
  <c r="D156" i="10"/>
  <c r="D53" i="10"/>
  <c r="D83" i="10"/>
  <c r="D66" i="10"/>
  <c r="E82" i="10"/>
  <c r="D52" i="10"/>
  <c r="G193" i="10"/>
  <c r="G132" i="10"/>
  <c r="F132" i="10"/>
  <c r="D130" i="10"/>
  <c r="D129" i="10"/>
  <c r="G195" i="10"/>
  <c r="F195" i="10"/>
  <c r="E195" i="10"/>
  <c r="D191" i="10"/>
  <c r="F54" i="10"/>
  <c r="D54" i="10" s="1"/>
  <c r="D176" i="10"/>
  <c r="E178" i="10"/>
  <c r="D178" i="10" s="1"/>
  <c r="E194" i="10"/>
  <c r="D194" i="10" s="1"/>
  <c r="D190" i="10"/>
  <c r="E192" i="10" l="1"/>
  <c r="E193" i="10"/>
  <c r="E196" i="10" s="1"/>
  <c r="E84" i="10"/>
  <c r="D84" i="10" s="1"/>
  <c r="D82" i="10"/>
  <c r="G196" i="10"/>
  <c r="G192" i="10"/>
  <c r="D132" i="10"/>
  <c r="F192" i="10"/>
  <c r="D189" i="10" l="1"/>
  <c r="D192" i="10"/>
  <c r="D196" i="10"/>
  <c r="D193" i="10"/>
</calcChain>
</file>

<file path=xl/comments1.xml><?xml version="1.0" encoding="utf-8"?>
<comments xmlns="http://schemas.openxmlformats.org/spreadsheetml/2006/main">
  <authors>
    <author>Автор</author>
  </authors>
  <commentList>
    <comment ref="A147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<sst xmlns="http://schemas.openxmlformats.org/spreadsheetml/2006/main" count="520" uniqueCount="194">
  <si>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</si>
  <si>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</si>
  <si>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</si>
  <si>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</si>
  <si>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</si>
  <si>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</si>
  <si>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</si>
  <si>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 xml:space="preserve">Приобретение детского оборудования 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</si>
  <si>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</si>
  <si>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</si>
  <si>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</si>
  <si>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</si>
  <si>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</si>
  <si>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</si>
  <si>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</si>
  <si>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</si>
  <si>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</si>
  <si>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</si>
  <si>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</si>
  <si>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</si>
  <si>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</si>
  <si>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</si>
  <si>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</si>
  <si>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</si>
  <si>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</si>
  <si>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</si>
  <si>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</si>
  <si>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</si>
  <si>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</si>
  <si>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</si>
  <si>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</si>
  <si>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</si>
  <si>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</si>
  <si>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</si>
  <si>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</si>
  <si>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</si>
  <si>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</si>
  <si>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</si>
  <si>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</si>
  <si>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</si>
  <si>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</si>
  <si>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</si>
  <si>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</si>
  <si>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</si>
  <si>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</si>
  <si>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</si>
  <si>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4</t>
  </si>
  <si>
    <t>5</t>
  </si>
  <si>
    <t>6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</si>
  <si>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</si>
  <si>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</si>
  <si>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</si>
  <si>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</si>
  <si>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</si>
  <si>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</si>
  <si>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</si>
  <si>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</si>
  <si>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</si>
  <si>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</si>
  <si>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</si>
  <si>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</si>
  <si>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</si>
  <si>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</si>
  <si>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</si>
  <si>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</si>
  <si>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</si>
  <si>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</si>
  <si>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</si>
  <si>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</si>
  <si>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</si>
  <si>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</si>
  <si>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</si>
  <si>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</si>
  <si>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</si>
  <si>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</si>
  <si>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</si>
  <si>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</si>
  <si>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</si>
  <si>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</si>
  <si>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</si>
  <si>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</si>
  <si>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</si>
  <si>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</si>
  <si>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</si>
  <si>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</si>
  <si>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</si>
  <si>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</si>
  <si>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</si>
  <si>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</si>
  <si>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</si>
  <si>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</si>
  <si>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</si>
  <si>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</si>
  <si>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</si>
  <si>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</si>
  <si>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</si>
  <si>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</si>
  <si>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</si>
  <si>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</si>
  <si>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</si>
  <si>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</si>
  <si>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</si>
  <si>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</si>
  <si>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</si>
  <si>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</si>
  <si>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</si>
  <si>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</si>
  <si>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</si>
  <si>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</si>
  <si>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</si>
  <si>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</si>
  <si>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</si>
  <si>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</si>
  <si>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</si>
  <si>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</si>
  <si>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</si>
  <si>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6.1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</si>
  <si>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</si>
  <si>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</si>
  <si>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</si>
  <si>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</si>
  <si>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</si>
  <si>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</si>
  <si>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</si>
  <si>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</si>
  <si>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</si>
  <si>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</si>
  <si>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</si>
  <si>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</si>
  <si>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</si>
  <si>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</si>
  <si>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</si>
  <si>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</si>
  <si>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</si>
  <si>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</si>
  <si>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</si>
  <si>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</si>
  <si>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</si>
  <si>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</si>
  <si>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</si>
  <si>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</si>
  <si>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</si>
  <si>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</si>
  <si>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</si>
  <si>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</si>
  <si>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</si>
  <si>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</si>
  <si>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</si>
  <si>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</si>
  <si>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</si>
  <si>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</si>
  <si>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</si>
  <si>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</si>
  <si>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</si>
  <si>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</si>
  <si>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</si>
  <si>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</si>
  <si>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 xml:space="preserve">Ремонт покрытия 12-я Линия (от Международного проспекта до 2-го Советского проспекта) 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</si>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</sst>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95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7" fillId="5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5" borderId="0" xfId="0" applyFont="1" applyFill="1" applyAlignment="1">
      <alignment horizontal="left" vertical="center" wrapText="1"/>
    </xf>
    <xf numFmtId="4" fontId="1" fillId="7" borderId="0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" fillId="5" borderId="0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left" vertical="center"/>
    </xf>
    <xf numFmtId="164" fontId="9" fillId="6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left" vertical="center" wrapText="1"/>
    </xf>
    <xf numFmtId="1" fontId="20" fillId="5" borderId="0" xfId="0" applyNumberFormat="1" applyFont="1" applyFill="1" applyAlignment="1">
      <alignment horizontal="left" vertical="center"/>
    </xf>
    <xf numFmtId="0" fontId="17" fillId="5" borderId="0" xfId="0" applyFont="1" applyFill="1" applyAlignment="1">
      <alignment horizontal="left" vertical="center"/>
    </xf>
    <xf numFmtId="49" fontId="17" fillId="0" borderId="0" xfId="0" applyNumberFormat="1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49" fontId="17" fillId="0" borderId="0" xfId="0" applyNumberFormat="1" applyFont="1" applyFill="1" applyAlignment="1">
      <alignment horizontal="left" vertical="center" wrapText="1"/>
    </xf>
    <xf numFmtId="49" fontId="17" fillId="4" borderId="0" xfId="0" applyNumberFormat="1" applyFont="1" applyFill="1" applyBorder="1" applyAlignment="1">
      <alignment horizontal="left" vertical="center" wrapText="1"/>
    </xf>
    <xf numFmtId="0" fontId="17" fillId="5" borderId="0" xfId="0" applyFont="1" applyFill="1" applyAlignment="1">
      <alignment horizontal="left" vertical="center" wrapText="1"/>
    </xf>
    <xf numFmtId="0" fontId="8" fillId="5" borderId="0" xfId="0" applyFont="1" applyFill="1" applyBorder="1" applyAlignment="1">
      <alignment horizontal="left" vertical="center"/>
    </xf>
    <xf numFmtId="0" fontId="8" fillId="5" borderId="0" xfId="0" applyFont="1" applyFill="1" applyBorder="1" applyAlignment="1">
      <alignment horizontal="left" vertical="center" wrapText="1"/>
    </xf>
    <xf numFmtId="49" fontId="8" fillId="5" borderId="0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4" fontId="2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 wrapText="1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49" fontId="5" fillId="5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1" fillId="2" borderId="1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Z280"/>
  <sheetViews>
    <sheetView tabSelected="1" view="pageBreakPreview" topLeftCell="A204" zoomScale="90" zoomScaleNormal="80" zoomScaleSheetLayoutView="90" workbookViewId="0">
      <selection activeCell="K18" sqref="K18"/>
    </sheetView>
  </sheetViews>
  <sheetFormatPr defaultColWidth="9.140625" defaultRowHeight="15.75" x14ac:dyDescent="0.25"/>
  <cols>
    <col min="1" max="1" width="7.85546875" style="24" customWidth="1"/>
    <col min="2" max="2" width="36.28515625" style="96" customWidth="1"/>
    <col min="3" max="3" width="14.85546875" style="17" customWidth="1"/>
    <col min="4" max="4" width="16.85546875" style="103" customWidth="1"/>
    <col min="5" max="5" width="14.42578125" style="8" customWidth="1"/>
    <col min="6" max="6" width="13.140625" style="8" customWidth="1"/>
    <col min="7" max="7" width="14.5703125" style="8" customWidth="1"/>
    <col min="8" max="8" width="17.85546875" style="96" customWidth="1"/>
    <col min="9" max="9" width="23.140625" style="17" customWidth="1"/>
    <col min="10" max="10" width="0.28515625" style="63" customWidth="1"/>
    <col min="11" max="11" width="38.42578125" style="106" customWidth="1"/>
    <col min="12" max="12" width="25.28515625" style="38" customWidth="1"/>
    <col min="13" max="13" width="13.7109375" style="20" customWidth="1"/>
    <col min="14" max="52" width="9.140625" style="20"/>
    <col min="53" max="16384" width="9.140625" style="1"/>
  </cols>
  <sheetData>
    <row r="1" spans="1:52" x14ac:dyDescent="0.25">
      <c r="A1" s="290"/>
      <c r="B1" s="290"/>
      <c r="C1" s="10"/>
      <c r="D1" s="11"/>
      <c r="E1" s="28"/>
      <c r="F1" s="28"/>
      <c r="G1" s="28"/>
      <c r="H1" s="9"/>
      <c r="I1" s="10" t="s">
        <v>67</v>
      </c>
    </row>
    <row r="2" spans="1:52" ht="50.25" customHeight="1" x14ac:dyDescent="0.25">
      <c r="A2" s="225" t="s">
        <v>151</v>
      </c>
      <c r="B2" s="225"/>
      <c r="C2" s="225"/>
      <c r="D2" s="225"/>
      <c r="E2" s="225"/>
      <c r="F2" s="225"/>
      <c r="G2" s="225"/>
      <c r="H2" s="225"/>
      <c r="I2" s="225"/>
    </row>
    <row r="3" spans="1:52" ht="30" customHeight="1" x14ac:dyDescent="0.25">
      <c r="A3" s="291" t="s">
        <v>8</v>
      </c>
      <c r="B3" s="189" t="s">
        <v>36</v>
      </c>
      <c r="C3" s="189" t="s">
        <v>9</v>
      </c>
      <c r="D3" s="292" t="s">
        <v>10</v>
      </c>
      <c r="E3" s="292"/>
      <c r="F3" s="292"/>
      <c r="G3" s="292"/>
      <c r="H3" s="189" t="s">
        <v>12</v>
      </c>
      <c r="I3" s="189" t="s">
        <v>13</v>
      </c>
    </row>
    <row r="4" spans="1:52" ht="58.5" customHeight="1" x14ac:dyDescent="0.25">
      <c r="A4" s="291"/>
      <c r="B4" s="189"/>
      <c r="C4" s="189"/>
      <c r="D4" s="103" t="s">
        <v>11</v>
      </c>
      <c r="E4" s="103" t="s">
        <v>89</v>
      </c>
      <c r="F4" s="103" t="s">
        <v>111</v>
      </c>
      <c r="G4" s="103" t="s">
        <v>152</v>
      </c>
      <c r="H4" s="189"/>
      <c r="I4" s="189"/>
    </row>
    <row r="5" spans="1:52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3"/>
      <c r="K5" s="113"/>
      <c r="L5" s="39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</row>
    <row r="6" spans="1:52" s="18" customFormat="1" ht="27.75" customHeight="1" x14ac:dyDescent="0.25">
      <c r="A6" s="293" t="s">
        <v>102</v>
      </c>
      <c r="B6" s="293"/>
      <c r="C6" s="293"/>
      <c r="D6" s="293"/>
      <c r="E6" s="293"/>
      <c r="F6" s="293"/>
      <c r="G6" s="293"/>
      <c r="H6" s="293"/>
      <c r="I6" s="293"/>
      <c r="J6" s="63"/>
      <c r="K6" s="114"/>
      <c r="L6" s="40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</row>
    <row r="7" spans="1:52" s="3" customFormat="1" ht="27.75" customHeight="1" x14ac:dyDescent="0.25">
      <c r="A7" s="283" t="s">
        <v>93</v>
      </c>
      <c r="B7" s="283"/>
      <c r="C7" s="283"/>
      <c r="D7" s="283"/>
      <c r="E7" s="283"/>
      <c r="F7" s="283"/>
      <c r="G7" s="283"/>
      <c r="H7" s="283"/>
      <c r="I7" s="283"/>
      <c r="J7" s="63"/>
      <c r="K7" s="114"/>
      <c r="L7" s="40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</row>
    <row r="8" spans="1:52" s="22" customFormat="1" ht="37.5" customHeight="1" x14ac:dyDescent="0.25">
      <c r="A8" s="264" t="s">
        <v>40</v>
      </c>
      <c r="B8" s="289" t="s">
        <v>174</v>
      </c>
      <c r="C8" s="96" t="s">
        <v>14</v>
      </c>
      <c r="D8" s="12">
        <f>E8+F8+G8</f>
        <v>0</v>
      </c>
      <c r="E8" s="31">
        <v>0</v>
      </c>
      <c r="F8" s="73">
        <f>1000-1000</f>
        <v>0</v>
      </c>
      <c r="G8" s="32">
        <v>0</v>
      </c>
      <c r="H8" s="229" t="s">
        <v>16</v>
      </c>
      <c r="I8" s="229" t="s">
        <v>26</v>
      </c>
      <c r="J8" s="64"/>
      <c r="K8" s="115"/>
      <c r="L8" s="60"/>
    </row>
    <row r="9" spans="1:52" s="22" customFormat="1" ht="35.25" customHeight="1" x14ac:dyDescent="0.25">
      <c r="A9" s="264"/>
      <c r="B9" s="289"/>
      <c r="C9" s="96" t="s">
        <v>15</v>
      </c>
      <c r="D9" s="12">
        <f t="shared" ref="D9:D31" si="0">E9+F9+G9</f>
        <v>0</v>
      </c>
      <c r="E9" s="31">
        <v>0</v>
      </c>
      <c r="F9" s="73">
        <v>0</v>
      </c>
      <c r="G9" s="32">
        <v>0</v>
      </c>
      <c r="H9" s="230"/>
      <c r="I9" s="230"/>
      <c r="J9" s="64" t="s">
        <v>124</v>
      </c>
      <c r="K9" s="115"/>
      <c r="L9" s="60"/>
    </row>
    <row r="10" spans="1:52" s="22" customFormat="1" ht="21.75" customHeight="1" x14ac:dyDescent="0.25">
      <c r="A10" s="264"/>
      <c r="B10" s="289"/>
      <c r="C10" s="96" t="s">
        <v>11</v>
      </c>
      <c r="D10" s="12">
        <f t="shared" si="0"/>
        <v>0</v>
      </c>
      <c r="E10" s="31">
        <v>0</v>
      </c>
      <c r="F10" s="73">
        <f>SUM(F8:F9)</f>
        <v>0</v>
      </c>
      <c r="G10" s="32">
        <v>0</v>
      </c>
      <c r="H10" s="230"/>
      <c r="I10" s="230"/>
      <c r="J10" s="64"/>
      <c r="K10" s="115"/>
      <c r="L10" s="60"/>
    </row>
    <row r="11" spans="1:52" s="22" customFormat="1" ht="31.5" x14ac:dyDescent="0.25">
      <c r="A11" s="264" t="s">
        <v>41</v>
      </c>
      <c r="B11" s="289" t="s">
        <v>175</v>
      </c>
      <c r="C11" s="96" t="s">
        <v>14</v>
      </c>
      <c r="D11" s="12">
        <f t="shared" si="0"/>
        <v>0</v>
      </c>
      <c r="E11" s="31">
        <v>0</v>
      </c>
      <c r="F11" s="31">
        <v>0</v>
      </c>
      <c r="G11" s="32">
        <f>1000-1000</f>
        <v>0</v>
      </c>
      <c r="H11" s="230"/>
      <c r="I11" s="230"/>
      <c r="J11" s="64"/>
      <c r="K11" s="116"/>
      <c r="L11" s="60"/>
    </row>
    <row r="12" spans="1:52" s="22" customFormat="1" ht="39.75" customHeight="1" x14ac:dyDescent="0.25">
      <c r="A12" s="264"/>
      <c r="B12" s="289"/>
      <c r="C12" s="96" t="s">
        <v>15</v>
      </c>
      <c r="D12" s="12">
        <f t="shared" si="0"/>
        <v>0</v>
      </c>
      <c r="E12" s="31">
        <v>0</v>
      </c>
      <c r="F12" s="31">
        <v>0</v>
      </c>
      <c r="G12" s="32">
        <v>0</v>
      </c>
      <c r="H12" s="230"/>
      <c r="I12" s="230"/>
      <c r="J12" s="64" t="s">
        <v>124</v>
      </c>
      <c r="K12" s="116"/>
      <c r="L12" s="60"/>
    </row>
    <row r="13" spans="1:52" s="22" customFormat="1" ht="25.5" customHeight="1" x14ac:dyDescent="0.25">
      <c r="A13" s="264"/>
      <c r="B13" s="289"/>
      <c r="C13" s="96" t="s">
        <v>11</v>
      </c>
      <c r="D13" s="12">
        <f t="shared" si="0"/>
        <v>0</v>
      </c>
      <c r="E13" s="31">
        <v>0</v>
      </c>
      <c r="F13" s="31">
        <v>0</v>
      </c>
      <c r="G13" s="32">
        <f>G11+G12</f>
        <v>0</v>
      </c>
      <c r="H13" s="230"/>
      <c r="I13" s="230"/>
      <c r="J13" s="64"/>
      <c r="K13" s="116"/>
      <c r="L13" s="60"/>
    </row>
    <row r="14" spans="1:52" s="22" customFormat="1" ht="31.5" x14ac:dyDescent="0.25">
      <c r="A14" s="264" t="s">
        <v>42</v>
      </c>
      <c r="B14" s="265" t="s">
        <v>179</v>
      </c>
      <c r="C14" s="96" t="s">
        <v>14</v>
      </c>
      <c r="D14" s="12">
        <f t="shared" si="0"/>
        <v>0</v>
      </c>
      <c r="E14" s="31">
        <v>0</v>
      </c>
      <c r="F14" s="31">
        <v>0</v>
      </c>
      <c r="G14" s="32">
        <f>1000-1000</f>
        <v>0</v>
      </c>
      <c r="H14" s="230"/>
      <c r="I14" s="230"/>
      <c r="J14" s="64"/>
      <c r="K14" s="116"/>
      <c r="L14" s="60"/>
    </row>
    <row r="15" spans="1:52" s="22" customFormat="1" ht="32.25" customHeight="1" x14ac:dyDescent="0.25">
      <c r="A15" s="264"/>
      <c r="B15" s="265"/>
      <c r="C15" s="96" t="s">
        <v>15</v>
      </c>
      <c r="D15" s="12">
        <f t="shared" si="0"/>
        <v>0</v>
      </c>
      <c r="E15" s="31">
        <v>0</v>
      </c>
      <c r="F15" s="31">
        <v>0</v>
      </c>
      <c r="G15" s="32">
        <v>0</v>
      </c>
      <c r="H15" s="230"/>
      <c r="I15" s="230"/>
      <c r="J15" s="64" t="s">
        <v>124</v>
      </c>
      <c r="K15" s="116"/>
      <c r="L15" s="60"/>
    </row>
    <row r="16" spans="1:52" s="22" customFormat="1" x14ac:dyDescent="0.25">
      <c r="A16" s="264"/>
      <c r="B16" s="265"/>
      <c r="C16" s="96" t="s">
        <v>11</v>
      </c>
      <c r="D16" s="12">
        <f t="shared" si="0"/>
        <v>0</v>
      </c>
      <c r="E16" s="31">
        <f>E14+E15</f>
        <v>0</v>
      </c>
      <c r="F16" s="31">
        <f>F14+F15</f>
        <v>0</v>
      </c>
      <c r="G16" s="32">
        <f>G14+G15</f>
        <v>0</v>
      </c>
      <c r="H16" s="230"/>
      <c r="I16" s="230"/>
      <c r="J16" s="65"/>
      <c r="K16" s="116"/>
      <c r="L16" s="60"/>
    </row>
    <row r="17" spans="1:12" s="22" customFormat="1" ht="31.5" x14ac:dyDescent="0.25">
      <c r="A17" s="232" t="s">
        <v>79</v>
      </c>
      <c r="B17" s="265" t="s">
        <v>105</v>
      </c>
      <c r="C17" s="96" t="s">
        <v>14</v>
      </c>
      <c r="D17" s="12">
        <f t="shared" si="0"/>
        <v>2338.6999999999998</v>
      </c>
      <c r="E17" s="31">
        <f>2314.14+24.56</f>
        <v>2338.6999999999998</v>
      </c>
      <c r="F17" s="31">
        <v>0</v>
      </c>
      <c r="G17" s="32">
        <v>0</v>
      </c>
      <c r="H17" s="230"/>
      <c r="I17" s="230"/>
      <c r="J17" s="64"/>
      <c r="K17" s="115"/>
      <c r="L17" s="60"/>
    </row>
    <row r="18" spans="1:12" s="22" customFormat="1" ht="31.5" x14ac:dyDescent="0.25">
      <c r="A18" s="233"/>
      <c r="B18" s="265"/>
      <c r="C18" s="96" t="s">
        <v>15</v>
      </c>
      <c r="D18" s="12">
        <f t="shared" si="0"/>
        <v>23398.578430000001</v>
      </c>
      <c r="E18" s="31">
        <v>23398.578430000001</v>
      </c>
      <c r="F18" s="31">
        <v>0</v>
      </c>
      <c r="G18" s="32">
        <v>0</v>
      </c>
      <c r="H18" s="230"/>
      <c r="I18" s="230"/>
      <c r="J18" s="64"/>
      <c r="K18" s="116"/>
      <c r="L18" s="60"/>
    </row>
    <row r="19" spans="1:12" s="22" customFormat="1" x14ac:dyDescent="0.25">
      <c r="A19" s="234"/>
      <c r="B19" s="265"/>
      <c r="C19" s="96" t="s">
        <v>11</v>
      </c>
      <c r="D19" s="12">
        <f t="shared" si="0"/>
        <v>25737.278430000002</v>
      </c>
      <c r="E19" s="31">
        <f>E17+E18</f>
        <v>25737.278430000002</v>
      </c>
      <c r="F19" s="31">
        <v>0</v>
      </c>
      <c r="G19" s="32">
        <v>0</v>
      </c>
      <c r="H19" s="230"/>
      <c r="I19" s="230"/>
      <c r="J19" s="64"/>
      <c r="K19" s="116"/>
      <c r="L19" s="60"/>
    </row>
    <row r="20" spans="1:12" s="22" customFormat="1" ht="31.5" x14ac:dyDescent="0.25">
      <c r="A20" s="232" t="s">
        <v>84</v>
      </c>
      <c r="B20" s="238" t="s">
        <v>176</v>
      </c>
      <c r="C20" s="131" t="s">
        <v>14</v>
      </c>
      <c r="D20" s="12">
        <f t="shared" si="0"/>
        <v>0</v>
      </c>
      <c r="E20" s="31">
        <v>0</v>
      </c>
      <c r="F20" s="73">
        <f>1000-1000</f>
        <v>0</v>
      </c>
      <c r="G20" s="32">
        <v>0</v>
      </c>
      <c r="H20" s="230"/>
      <c r="I20" s="230"/>
      <c r="J20" s="64"/>
      <c r="K20" s="116"/>
      <c r="L20" s="60"/>
    </row>
    <row r="21" spans="1:12" s="22" customFormat="1" ht="31.5" x14ac:dyDescent="0.25">
      <c r="A21" s="233"/>
      <c r="B21" s="239"/>
      <c r="C21" s="131" t="s">
        <v>15</v>
      </c>
      <c r="D21" s="12">
        <f t="shared" si="0"/>
        <v>0</v>
      </c>
      <c r="E21" s="31">
        <v>0</v>
      </c>
      <c r="F21" s="73">
        <v>0</v>
      </c>
      <c r="G21" s="32">
        <v>0</v>
      </c>
      <c r="H21" s="230"/>
      <c r="I21" s="230"/>
      <c r="J21" s="64"/>
      <c r="K21" s="116"/>
      <c r="L21" s="60"/>
    </row>
    <row r="22" spans="1:12" s="22" customFormat="1" x14ac:dyDescent="0.25">
      <c r="A22" s="233"/>
      <c r="B22" s="240"/>
      <c r="C22" s="131" t="s">
        <v>11</v>
      </c>
      <c r="D22" s="12">
        <f t="shared" si="0"/>
        <v>0</v>
      </c>
      <c r="E22" s="31">
        <v>0</v>
      </c>
      <c r="F22" s="73">
        <f>F20+F21</f>
        <v>0</v>
      </c>
      <c r="G22" s="32">
        <v>0</v>
      </c>
      <c r="H22" s="230"/>
      <c r="I22" s="230"/>
      <c r="J22" s="64"/>
      <c r="K22" s="116"/>
      <c r="L22" s="60"/>
    </row>
    <row r="23" spans="1:12" s="22" customFormat="1" ht="31.5" x14ac:dyDescent="0.25">
      <c r="A23" s="233" t="s">
        <v>109</v>
      </c>
      <c r="B23" s="238" t="s">
        <v>177</v>
      </c>
      <c r="C23" s="131" t="s">
        <v>14</v>
      </c>
      <c r="D23" s="12">
        <f t="shared" si="0"/>
        <v>0</v>
      </c>
      <c r="E23" s="31">
        <v>0</v>
      </c>
      <c r="F23" s="31">
        <v>0</v>
      </c>
      <c r="G23" s="32">
        <f>1000-1000</f>
        <v>0</v>
      </c>
      <c r="H23" s="230"/>
      <c r="I23" s="230"/>
      <c r="J23" s="64"/>
      <c r="K23" s="116"/>
      <c r="L23" s="60"/>
    </row>
    <row r="24" spans="1:12" s="22" customFormat="1" ht="31.5" x14ac:dyDescent="0.25">
      <c r="A24" s="233"/>
      <c r="B24" s="239"/>
      <c r="C24" s="131" t="s">
        <v>15</v>
      </c>
      <c r="D24" s="12">
        <f t="shared" si="0"/>
        <v>0</v>
      </c>
      <c r="E24" s="31">
        <v>0</v>
      </c>
      <c r="F24" s="31">
        <v>0</v>
      </c>
      <c r="G24" s="32">
        <v>0</v>
      </c>
      <c r="H24" s="230"/>
      <c r="I24" s="230"/>
      <c r="J24" s="64"/>
      <c r="K24" s="116"/>
      <c r="L24" s="60"/>
    </row>
    <row r="25" spans="1:12" s="22" customFormat="1" x14ac:dyDescent="0.25">
      <c r="A25" s="234"/>
      <c r="B25" s="240"/>
      <c r="C25" s="131" t="s">
        <v>11</v>
      </c>
      <c r="D25" s="12">
        <f t="shared" si="0"/>
        <v>0</v>
      </c>
      <c r="E25" s="31">
        <v>0</v>
      </c>
      <c r="F25" s="31">
        <v>0</v>
      </c>
      <c r="G25" s="32">
        <f>G23+G24</f>
        <v>0</v>
      </c>
      <c r="H25" s="230"/>
      <c r="I25" s="230"/>
      <c r="J25" s="64"/>
      <c r="K25" s="116"/>
      <c r="L25" s="60"/>
    </row>
    <row r="26" spans="1:12" s="22" customFormat="1" ht="31.5" x14ac:dyDescent="0.25">
      <c r="A26" s="232" t="s">
        <v>118</v>
      </c>
      <c r="B26" s="238" t="s">
        <v>178</v>
      </c>
      <c r="C26" s="131" t="s">
        <v>14</v>
      </c>
      <c r="D26" s="12">
        <f t="shared" si="0"/>
        <v>0</v>
      </c>
      <c r="E26" s="31">
        <v>0</v>
      </c>
      <c r="F26" s="73">
        <f>1000-1000</f>
        <v>0</v>
      </c>
      <c r="G26" s="32">
        <v>0</v>
      </c>
      <c r="H26" s="230"/>
      <c r="I26" s="230"/>
      <c r="J26" s="64"/>
      <c r="K26" s="116"/>
      <c r="L26" s="60"/>
    </row>
    <row r="27" spans="1:12" s="22" customFormat="1" ht="31.5" x14ac:dyDescent="0.25">
      <c r="A27" s="233"/>
      <c r="B27" s="239"/>
      <c r="C27" s="131" t="s">
        <v>15</v>
      </c>
      <c r="D27" s="12">
        <f t="shared" si="0"/>
        <v>0</v>
      </c>
      <c r="E27" s="31">
        <v>0</v>
      </c>
      <c r="F27" s="73">
        <v>0</v>
      </c>
      <c r="G27" s="111">
        <v>0</v>
      </c>
      <c r="H27" s="230"/>
      <c r="I27" s="230"/>
      <c r="J27" s="64"/>
      <c r="K27" s="116"/>
      <c r="L27" s="60"/>
    </row>
    <row r="28" spans="1:12" s="22" customFormat="1" x14ac:dyDescent="0.25">
      <c r="A28" s="233"/>
      <c r="B28" s="240"/>
      <c r="C28" s="131" t="s">
        <v>11</v>
      </c>
      <c r="D28" s="12">
        <f t="shared" si="0"/>
        <v>0</v>
      </c>
      <c r="E28" s="31">
        <v>0</v>
      </c>
      <c r="F28" s="73">
        <f>F26+F27</f>
        <v>0</v>
      </c>
      <c r="G28" s="111">
        <v>0</v>
      </c>
      <c r="H28" s="230"/>
      <c r="I28" s="230"/>
      <c r="J28" s="64"/>
      <c r="K28" s="116"/>
      <c r="L28" s="60"/>
    </row>
    <row r="29" spans="1:12" s="22" customFormat="1" ht="31.5" x14ac:dyDescent="0.25">
      <c r="A29" s="286" t="s">
        <v>146</v>
      </c>
      <c r="B29" s="285" t="s">
        <v>168</v>
      </c>
      <c r="C29" s="101" t="s">
        <v>14</v>
      </c>
      <c r="D29" s="12">
        <f t="shared" si="0"/>
        <v>0</v>
      </c>
      <c r="E29" s="73">
        <v>0</v>
      </c>
      <c r="F29" s="31">
        <f>5000-5000</f>
        <v>0</v>
      </c>
      <c r="G29" s="111">
        <v>0</v>
      </c>
      <c r="H29" s="230"/>
      <c r="I29" s="230"/>
      <c r="J29" s="64"/>
      <c r="K29" s="117"/>
      <c r="L29" s="60"/>
    </row>
    <row r="30" spans="1:12" s="22" customFormat="1" ht="31.5" x14ac:dyDescent="0.25">
      <c r="A30" s="287"/>
      <c r="B30" s="285"/>
      <c r="C30" s="101" t="s">
        <v>15</v>
      </c>
      <c r="D30" s="12">
        <f t="shared" si="0"/>
        <v>0</v>
      </c>
      <c r="E30" s="73">
        <f>34479.0933-34479.0933</f>
        <v>0</v>
      </c>
      <c r="F30" s="31">
        <v>0</v>
      </c>
      <c r="G30" s="111">
        <v>0</v>
      </c>
      <c r="H30" s="230"/>
      <c r="I30" s="230"/>
      <c r="J30" s="64"/>
      <c r="K30" s="115"/>
      <c r="L30" s="60"/>
    </row>
    <row r="31" spans="1:12" s="22" customFormat="1" ht="51.75" customHeight="1" x14ac:dyDescent="0.25">
      <c r="A31" s="288"/>
      <c r="B31" s="285"/>
      <c r="C31" s="101" t="s">
        <v>11</v>
      </c>
      <c r="D31" s="12">
        <f t="shared" si="0"/>
        <v>0</v>
      </c>
      <c r="E31" s="73">
        <f>E29+E30</f>
        <v>0</v>
      </c>
      <c r="F31" s="31">
        <f>F29+F30</f>
        <v>0</v>
      </c>
      <c r="G31" s="111">
        <v>0</v>
      </c>
      <c r="H31" s="230"/>
      <c r="I31" s="230"/>
      <c r="J31" s="64"/>
      <c r="K31" s="115"/>
      <c r="L31" s="60"/>
    </row>
    <row r="32" spans="1:12" s="22" customFormat="1" ht="21" customHeight="1" x14ac:dyDescent="0.25">
      <c r="A32" s="280" t="s">
        <v>187</v>
      </c>
      <c r="B32" s="281"/>
      <c r="C32" s="281"/>
      <c r="D32" s="281"/>
      <c r="E32" s="281"/>
      <c r="F32" s="281"/>
      <c r="G32" s="281"/>
      <c r="H32" s="281"/>
      <c r="I32" s="282"/>
      <c r="J32" s="64"/>
      <c r="K32" s="115"/>
      <c r="L32" s="60"/>
    </row>
    <row r="33" spans="1:52" s="22" customFormat="1" ht="31.5" x14ac:dyDescent="0.25">
      <c r="A33" s="242" t="s">
        <v>169</v>
      </c>
      <c r="B33" s="229" t="s">
        <v>188</v>
      </c>
      <c r="C33" s="96" t="s">
        <v>14</v>
      </c>
      <c r="D33" s="12">
        <f>E33+F33+G33</f>
        <v>808.8</v>
      </c>
      <c r="E33" s="31">
        <v>0</v>
      </c>
      <c r="F33" s="34">
        <f>1000-191.2</f>
        <v>808.8</v>
      </c>
      <c r="G33" s="32">
        <v>0</v>
      </c>
      <c r="H33" s="229" t="s">
        <v>108</v>
      </c>
      <c r="I33" s="229" t="s">
        <v>140</v>
      </c>
      <c r="J33" s="64"/>
      <c r="K33" s="115"/>
      <c r="L33" s="60"/>
    </row>
    <row r="34" spans="1:52" s="22" customFormat="1" ht="31.5" x14ac:dyDescent="0.25">
      <c r="A34" s="243"/>
      <c r="B34" s="230"/>
      <c r="C34" s="96" t="s">
        <v>15</v>
      </c>
      <c r="D34" s="12">
        <f t="shared" ref="D34:D35" si="1">E34+F34+G34</f>
        <v>7279.5</v>
      </c>
      <c r="E34" s="31">
        <v>0</v>
      </c>
      <c r="F34" s="34">
        <v>7279.5</v>
      </c>
      <c r="G34" s="32">
        <v>0</v>
      </c>
      <c r="H34" s="230"/>
      <c r="I34" s="230"/>
      <c r="J34" s="64"/>
      <c r="K34" s="115"/>
      <c r="L34" s="60"/>
    </row>
    <row r="35" spans="1:52" s="22" customFormat="1" x14ac:dyDescent="0.25">
      <c r="A35" s="244"/>
      <c r="B35" s="231"/>
      <c r="C35" s="96" t="s">
        <v>11</v>
      </c>
      <c r="D35" s="12">
        <f t="shared" si="1"/>
        <v>8088.3</v>
      </c>
      <c r="E35" s="31">
        <v>0</v>
      </c>
      <c r="F35" s="34">
        <f>F33+F34</f>
        <v>8088.3</v>
      </c>
      <c r="G35" s="35">
        <v>0</v>
      </c>
      <c r="H35" s="231"/>
      <c r="I35" s="231"/>
      <c r="J35" s="64"/>
      <c r="K35" s="115"/>
      <c r="L35" s="60"/>
    </row>
    <row r="36" spans="1:52" s="22" customFormat="1" ht="15.75" customHeight="1" x14ac:dyDescent="0.25">
      <c r="A36" s="242" t="s">
        <v>173</v>
      </c>
      <c r="B36" s="229" t="s">
        <v>188</v>
      </c>
      <c r="C36" s="132" t="s">
        <v>14</v>
      </c>
      <c r="D36" s="12">
        <f>E36+F36+G36</f>
        <v>800.03</v>
      </c>
      <c r="E36" s="31">
        <v>0</v>
      </c>
      <c r="F36" s="73">
        <v>0</v>
      </c>
      <c r="G36" s="35">
        <v>800.03</v>
      </c>
      <c r="H36" s="229" t="s">
        <v>108</v>
      </c>
      <c r="I36" s="229" t="s">
        <v>140</v>
      </c>
      <c r="J36" s="64"/>
      <c r="K36" s="115"/>
      <c r="L36" s="60"/>
    </row>
    <row r="37" spans="1:52" s="22" customFormat="1" ht="30" customHeight="1" x14ac:dyDescent="0.25">
      <c r="A37" s="243"/>
      <c r="B37" s="230"/>
      <c r="C37" s="132" t="s">
        <v>15</v>
      </c>
      <c r="D37" s="12">
        <f>E37+F37+G37</f>
        <v>7200.3</v>
      </c>
      <c r="E37" s="31">
        <v>0</v>
      </c>
      <c r="F37" s="73">
        <v>0</v>
      </c>
      <c r="G37" s="35">
        <v>7200.3</v>
      </c>
      <c r="H37" s="230"/>
      <c r="I37" s="230"/>
      <c r="J37" s="64"/>
      <c r="K37" s="115"/>
      <c r="L37" s="60"/>
    </row>
    <row r="38" spans="1:52" s="22" customFormat="1" ht="33" customHeight="1" x14ac:dyDescent="0.25">
      <c r="A38" s="244"/>
      <c r="B38" s="231"/>
      <c r="C38" s="132" t="s">
        <v>11</v>
      </c>
      <c r="D38" s="12">
        <f>E38+F38+G38</f>
        <v>8000.33</v>
      </c>
      <c r="E38" s="31">
        <v>0</v>
      </c>
      <c r="F38" s="73">
        <v>0</v>
      </c>
      <c r="G38" s="35">
        <f>G36+G37</f>
        <v>8000.33</v>
      </c>
      <c r="H38" s="231"/>
      <c r="I38" s="231"/>
      <c r="J38" s="64"/>
      <c r="K38" s="115"/>
      <c r="L38" s="60"/>
    </row>
    <row r="39" spans="1:52" s="3" customFormat="1" ht="34.5" customHeight="1" x14ac:dyDescent="0.25">
      <c r="A39" s="283" t="s">
        <v>142</v>
      </c>
      <c r="B39" s="283"/>
      <c r="C39" s="283"/>
      <c r="D39" s="283"/>
      <c r="E39" s="283"/>
      <c r="F39" s="283"/>
      <c r="G39" s="283"/>
      <c r="H39" s="283"/>
      <c r="I39" s="283"/>
      <c r="J39" s="63"/>
      <c r="K39" s="114"/>
      <c r="L39" s="40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</row>
    <row r="40" spans="1:52" s="3" customFormat="1" ht="31.5" customHeight="1" x14ac:dyDescent="0.25">
      <c r="A40" s="284" t="s">
        <v>170</v>
      </c>
      <c r="B40" s="265" t="s">
        <v>119</v>
      </c>
      <c r="C40" s="96" t="s">
        <v>14</v>
      </c>
      <c r="D40" s="34">
        <f>E40+F40+G40</f>
        <v>187.1</v>
      </c>
      <c r="E40" s="31">
        <v>187.1</v>
      </c>
      <c r="F40" s="17">
        <v>0</v>
      </c>
      <c r="G40" s="34">
        <v>0</v>
      </c>
      <c r="H40" s="229" t="s">
        <v>16</v>
      </c>
      <c r="I40" s="229" t="s">
        <v>120</v>
      </c>
      <c r="J40" s="63"/>
      <c r="K40" s="114"/>
      <c r="L40" s="40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</row>
    <row r="41" spans="1:52" s="3" customFormat="1" ht="39.75" customHeight="1" x14ac:dyDescent="0.25">
      <c r="A41" s="284"/>
      <c r="B41" s="265"/>
      <c r="C41" s="96" t="s">
        <v>15</v>
      </c>
      <c r="D41" s="34">
        <f t="shared" ref="D41:D54" si="2">E41+F41+G41</f>
        <v>1891</v>
      </c>
      <c r="E41" s="31">
        <f>0+1891</f>
        <v>1891</v>
      </c>
      <c r="F41" s="17">
        <v>0</v>
      </c>
      <c r="G41" s="34">
        <v>0</v>
      </c>
      <c r="H41" s="230"/>
      <c r="I41" s="230"/>
      <c r="J41" s="63" t="s">
        <v>138</v>
      </c>
      <c r="K41" s="114"/>
      <c r="L41" s="40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</row>
    <row r="42" spans="1:52" s="3" customFormat="1" x14ac:dyDescent="0.25">
      <c r="A42" s="284"/>
      <c r="B42" s="265"/>
      <c r="C42" s="96" t="s">
        <v>11</v>
      </c>
      <c r="D42" s="34">
        <f t="shared" si="2"/>
        <v>2078.1</v>
      </c>
      <c r="E42" s="34">
        <f>E40+E41</f>
        <v>2078.1</v>
      </c>
      <c r="F42" s="17">
        <v>0</v>
      </c>
      <c r="G42" s="34">
        <v>0</v>
      </c>
      <c r="H42" s="230"/>
      <c r="I42" s="230"/>
      <c r="J42" s="63"/>
      <c r="K42" s="114"/>
      <c r="L42" s="40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</row>
    <row r="43" spans="1:52" s="3" customFormat="1" ht="31.5" x14ac:dyDescent="0.25">
      <c r="A43" s="284" t="s">
        <v>171</v>
      </c>
      <c r="B43" s="285" t="s">
        <v>147</v>
      </c>
      <c r="C43" s="143" t="s">
        <v>14</v>
      </c>
      <c r="D43" s="34">
        <f t="shared" si="2"/>
        <v>474.11898000000002</v>
      </c>
      <c r="E43" s="34">
        <v>474.11898000000002</v>
      </c>
      <c r="F43" s="17">
        <v>0</v>
      </c>
      <c r="G43" s="34">
        <v>0</v>
      </c>
      <c r="H43" s="230"/>
      <c r="I43" s="230"/>
      <c r="J43" s="63"/>
      <c r="K43" s="114"/>
      <c r="L43" s="40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</row>
    <row r="44" spans="1:52" s="3" customFormat="1" ht="31.5" x14ac:dyDescent="0.25">
      <c r="A44" s="284"/>
      <c r="B44" s="285"/>
      <c r="C44" s="143" t="s">
        <v>15</v>
      </c>
      <c r="D44" s="34">
        <f t="shared" si="2"/>
        <v>4793.8999999999996</v>
      </c>
      <c r="E44" s="34">
        <v>4793.8999999999996</v>
      </c>
      <c r="F44" s="17">
        <v>0</v>
      </c>
      <c r="G44" s="34">
        <v>0</v>
      </c>
      <c r="H44" s="230"/>
      <c r="I44" s="230"/>
      <c r="J44" s="63"/>
      <c r="K44" s="114"/>
      <c r="L44" s="40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</row>
    <row r="45" spans="1:52" s="3" customFormat="1" x14ac:dyDescent="0.25">
      <c r="A45" s="284"/>
      <c r="B45" s="285"/>
      <c r="C45" s="143" t="s">
        <v>11</v>
      </c>
      <c r="D45" s="34">
        <f t="shared" si="2"/>
        <v>5268.0189799999998</v>
      </c>
      <c r="E45" s="34">
        <f>E43+E44</f>
        <v>5268.0189799999998</v>
      </c>
      <c r="F45" s="17">
        <v>0</v>
      </c>
      <c r="G45" s="34">
        <v>0</v>
      </c>
      <c r="H45" s="230"/>
      <c r="I45" s="230"/>
      <c r="J45" s="63"/>
      <c r="K45" s="114"/>
      <c r="L45" s="40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</row>
    <row r="46" spans="1:52" s="3" customFormat="1" ht="31.5" x14ac:dyDescent="0.25">
      <c r="A46" s="286" t="s">
        <v>184</v>
      </c>
      <c r="B46" s="229" t="s">
        <v>182</v>
      </c>
      <c r="C46" s="143" t="s">
        <v>14</v>
      </c>
      <c r="D46" s="34">
        <v>0</v>
      </c>
      <c r="E46" s="34">
        <v>0</v>
      </c>
      <c r="F46" s="17">
        <v>0</v>
      </c>
      <c r="G46" s="34">
        <v>0</v>
      </c>
      <c r="H46" s="230"/>
      <c r="I46" s="230"/>
      <c r="J46" s="63"/>
      <c r="K46" s="114"/>
      <c r="L46" s="40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</row>
    <row r="47" spans="1:52" s="3" customFormat="1" ht="31.5" x14ac:dyDescent="0.25">
      <c r="A47" s="287"/>
      <c r="B47" s="230"/>
      <c r="C47" s="143" t="s">
        <v>15</v>
      </c>
      <c r="D47" s="34">
        <v>0</v>
      </c>
      <c r="E47" s="34">
        <v>0</v>
      </c>
      <c r="F47" s="17">
        <v>0</v>
      </c>
      <c r="G47" s="34">
        <v>0</v>
      </c>
      <c r="H47" s="230"/>
      <c r="I47" s="230"/>
      <c r="J47" s="63"/>
      <c r="K47" s="114"/>
      <c r="L47" s="40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</row>
    <row r="48" spans="1:52" s="3" customFormat="1" x14ac:dyDescent="0.25">
      <c r="A48" s="288"/>
      <c r="B48" s="231"/>
      <c r="C48" s="143" t="s">
        <v>11</v>
      </c>
      <c r="D48" s="34">
        <v>0</v>
      </c>
      <c r="E48" s="34">
        <v>0</v>
      </c>
      <c r="F48" s="17">
        <v>0</v>
      </c>
      <c r="G48" s="34">
        <v>0</v>
      </c>
      <c r="H48" s="230"/>
      <c r="I48" s="230"/>
      <c r="J48" s="63"/>
      <c r="K48" s="114"/>
      <c r="L48" s="40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</row>
    <row r="49" spans="1:52" s="3" customFormat="1" ht="31.5" x14ac:dyDescent="0.25">
      <c r="A49" s="286" t="s">
        <v>185</v>
      </c>
      <c r="B49" s="229" t="s">
        <v>183</v>
      </c>
      <c r="C49" s="143" t="s">
        <v>14</v>
      </c>
      <c r="D49" s="34">
        <v>0</v>
      </c>
      <c r="E49" s="34">
        <v>0</v>
      </c>
      <c r="F49" s="17">
        <v>0</v>
      </c>
      <c r="G49" s="34">
        <v>0</v>
      </c>
      <c r="H49" s="230"/>
      <c r="I49" s="230"/>
      <c r="J49" s="63"/>
      <c r="K49" s="114"/>
      <c r="L49" s="40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</row>
    <row r="50" spans="1:52" s="3" customFormat="1" ht="31.5" x14ac:dyDescent="0.25">
      <c r="A50" s="287"/>
      <c r="B50" s="230"/>
      <c r="C50" s="143" t="s">
        <v>15</v>
      </c>
      <c r="D50" s="34">
        <v>0</v>
      </c>
      <c r="E50" s="34">
        <v>0</v>
      </c>
      <c r="F50" s="17">
        <v>0</v>
      </c>
      <c r="G50" s="34">
        <v>0</v>
      </c>
      <c r="H50" s="230"/>
      <c r="I50" s="230"/>
      <c r="J50" s="63"/>
      <c r="K50" s="114"/>
      <c r="L50" s="40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</row>
    <row r="51" spans="1:52" s="3" customFormat="1" x14ac:dyDescent="0.25">
      <c r="A51" s="288"/>
      <c r="B51" s="231"/>
      <c r="C51" s="143" t="s">
        <v>11</v>
      </c>
      <c r="D51" s="34">
        <v>0</v>
      </c>
      <c r="E51" s="34">
        <v>0</v>
      </c>
      <c r="F51" s="17">
        <v>0</v>
      </c>
      <c r="G51" s="34">
        <v>0</v>
      </c>
      <c r="H51" s="230"/>
      <c r="I51" s="230"/>
      <c r="J51" s="63"/>
      <c r="K51" s="114"/>
      <c r="L51" s="40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</row>
    <row r="52" spans="1:52" s="3" customFormat="1" ht="27" customHeight="1" x14ac:dyDescent="0.25">
      <c r="A52" s="192"/>
      <c r="B52" s="223" t="s">
        <v>101</v>
      </c>
      <c r="C52" s="88" t="s">
        <v>14</v>
      </c>
      <c r="D52" s="34">
        <f t="shared" si="2"/>
        <v>4608.7489799999994</v>
      </c>
      <c r="E52" s="33">
        <f>E8+E11+E14+E17+E29+E33+E40+E43+E26+E23+E20</f>
        <v>2999.9189799999999</v>
      </c>
      <c r="F52" s="33">
        <f>F8+F11+F14+F17+F29+F33+F40+F43+F26+F23+F20</f>
        <v>808.8</v>
      </c>
      <c r="G52" s="33">
        <f>G36</f>
        <v>800.03</v>
      </c>
      <c r="H52" s="230"/>
      <c r="I52" s="230"/>
      <c r="J52" s="63"/>
      <c r="K52" s="114"/>
      <c r="L52" s="40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</row>
    <row r="53" spans="1:52" s="3" customFormat="1" ht="26.25" customHeight="1" x14ac:dyDescent="0.25">
      <c r="A53" s="193"/>
      <c r="B53" s="224"/>
      <c r="C53" s="88" t="s">
        <v>15</v>
      </c>
      <c r="D53" s="34">
        <f t="shared" si="2"/>
        <v>44563.278430000006</v>
      </c>
      <c r="E53" s="12">
        <f>E44+E41+E30+E15++E18+E12+E9</f>
        <v>30083.478430000003</v>
      </c>
      <c r="F53" s="12">
        <f>F34+F44+F41+F30+F15++F18+F12+F9</f>
        <v>7279.5</v>
      </c>
      <c r="G53" s="12">
        <f>G37</f>
        <v>7200.3</v>
      </c>
      <c r="H53" s="230"/>
      <c r="I53" s="230"/>
      <c r="J53" s="63"/>
      <c r="K53" s="114"/>
      <c r="L53" s="40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</row>
    <row r="54" spans="1:52" s="3" customFormat="1" x14ac:dyDescent="0.25">
      <c r="A54" s="194"/>
      <c r="B54" s="225"/>
      <c r="C54" s="88" t="s">
        <v>11</v>
      </c>
      <c r="D54" s="34">
        <f t="shared" si="2"/>
        <v>49172.02741000001</v>
      </c>
      <c r="E54" s="12">
        <f>E52+E53</f>
        <v>33083.397410000005</v>
      </c>
      <c r="F54" s="12">
        <f>F52+F53</f>
        <v>8088.3</v>
      </c>
      <c r="G54" s="12">
        <f t="shared" ref="G54" si="3">G52+G53</f>
        <v>8000.33</v>
      </c>
      <c r="H54" s="231"/>
      <c r="I54" s="231"/>
      <c r="J54" s="63"/>
      <c r="K54" s="114"/>
      <c r="L54" s="40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</row>
    <row r="55" spans="1:52" s="3" customFormat="1" ht="37.5" customHeight="1" x14ac:dyDescent="0.25">
      <c r="A55" s="274" t="s">
        <v>103</v>
      </c>
      <c r="B55" s="275"/>
      <c r="C55" s="275"/>
      <c r="D55" s="275"/>
      <c r="E55" s="275"/>
      <c r="F55" s="275"/>
      <c r="G55" s="275"/>
      <c r="H55" s="275"/>
      <c r="I55" s="276"/>
      <c r="J55" s="63"/>
      <c r="K55" s="114"/>
      <c r="L55" s="40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</row>
    <row r="56" spans="1:52" s="3" customFormat="1" ht="29.25" customHeight="1" x14ac:dyDescent="0.25">
      <c r="A56" s="258" t="s">
        <v>95</v>
      </c>
      <c r="B56" s="259"/>
      <c r="C56" s="259"/>
      <c r="D56" s="259"/>
      <c r="E56" s="259"/>
      <c r="F56" s="259"/>
      <c r="G56" s="259"/>
      <c r="H56" s="259"/>
      <c r="I56" s="260"/>
      <c r="J56" s="63"/>
      <c r="K56" s="114"/>
      <c r="L56" s="40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</row>
    <row r="57" spans="1:52" s="3" customFormat="1" ht="31.5" x14ac:dyDescent="0.25">
      <c r="A57" s="264" t="s">
        <v>94</v>
      </c>
      <c r="B57" s="229" t="s">
        <v>172</v>
      </c>
      <c r="C57" s="96" t="s">
        <v>14</v>
      </c>
      <c r="D57" s="12">
        <v>0</v>
      </c>
      <c r="E57" s="31">
        <f>2000-2000</f>
        <v>0</v>
      </c>
      <c r="F57" s="31">
        <v>0</v>
      </c>
      <c r="G57" s="32">
        <v>0</v>
      </c>
      <c r="H57" s="265" t="s">
        <v>16</v>
      </c>
      <c r="I57" s="229" t="s">
        <v>64</v>
      </c>
      <c r="J57" s="63"/>
      <c r="K57" s="114"/>
      <c r="L57" s="40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</row>
    <row r="58" spans="1:52" s="3" customFormat="1" ht="30" customHeight="1" x14ac:dyDescent="0.25">
      <c r="A58" s="264"/>
      <c r="B58" s="230"/>
      <c r="C58" s="96" t="s">
        <v>15</v>
      </c>
      <c r="D58" s="33">
        <v>0</v>
      </c>
      <c r="E58" s="31">
        <v>0</v>
      </c>
      <c r="F58" s="31">
        <v>0</v>
      </c>
      <c r="G58" s="32">
        <v>0</v>
      </c>
      <c r="H58" s="265"/>
      <c r="I58" s="230"/>
      <c r="J58" s="63" t="s">
        <v>125</v>
      </c>
      <c r="K58" s="114"/>
      <c r="L58" s="40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</row>
    <row r="59" spans="1:52" s="3" customFormat="1" ht="54.75" customHeight="1" x14ac:dyDescent="0.25">
      <c r="A59" s="264"/>
      <c r="B59" s="231"/>
      <c r="C59" s="96" t="s">
        <v>11</v>
      </c>
      <c r="D59" s="33">
        <v>0</v>
      </c>
      <c r="E59" s="31">
        <f>E58+E57</f>
        <v>0</v>
      </c>
      <c r="F59" s="31">
        <f>F57+F58</f>
        <v>0</v>
      </c>
      <c r="G59" s="32">
        <v>0</v>
      </c>
      <c r="H59" s="265"/>
      <c r="I59" s="230"/>
      <c r="J59" s="63"/>
      <c r="K59" s="114"/>
      <c r="L59" s="40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</row>
    <row r="60" spans="1:52" s="3" customFormat="1" ht="31.5" hidden="1" customHeight="1" x14ac:dyDescent="0.25">
      <c r="A60" s="264" t="s">
        <v>106</v>
      </c>
      <c r="B60" s="265" t="s">
        <v>65</v>
      </c>
      <c r="C60" s="96" t="s">
        <v>14</v>
      </c>
      <c r="D60" s="12">
        <v>0</v>
      </c>
      <c r="E60" s="31">
        <v>0</v>
      </c>
      <c r="F60" s="31">
        <v>0</v>
      </c>
      <c r="G60" s="32">
        <v>0</v>
      </c>
      <c r="H60" s="265" t="s">
        <v>16</v>
      </c>
      <c r="I60" s="230"/>
      <c r="J60" s="63"/>
      <c r="K60" s="114"/>
      <c r="L60" s="40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</row>
    <row r="61" spans="1:52" s="3" customFormat="1" ht="31.5" hidden="1" x14ac:dyDescent="0.25">
      <c r="A61" s="264"/>
      <c r="B61" s="265"/>
      <c r="C61" s="96" t="s">
        <v>15</v>
      </c>
      <c r="D61" s="33">
        <v>0</v>
      </c>
      <c r="E61" s="31">
        <v>0</v>
      </c>
      <c r="F61" s="31">
        <v>0</v>
      </c>
      <c r="G61" s="32">
        <v>0</v>
      </c>
      <c r="H61" s="265"/>
      <c r="I61" s="230"/>
      <c r="J61" s="63"/>
      <c r="K61" s="114"/>
      <c r="L61" s="40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</row>
    <row r="62" spans="1:52" s="3" customFormat="1" hidden="1" x14ac:dyDescent="0.25">
      <c r="A62" s="264"/>
      <c r="B62" s="265"/>
      <c r="C62" s="96" t="s">
        <v>11</v>
      </c>
      <c r="D62" s="33">
        <v>0</v>
      </c>
      <c r="E62" s="31">
        <v>0</v>
      </c>
      <c r="F62" s="31">
        <f>F60+F61</f>
        <v>0</v>
      </c>
      <c r="G62" s="32">
        <v>0</v>
      </c>
      <c r="H62" s="265"/>
      <c r="I62" s="230"/>
      <c r="J62" s="63"/>
      <c r="K62" s="114"/>
      <c r="L62" s="40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</row>
    <row r="63" spans="1:52" s="3" customFormat="1" ht="90" x14ac:dyDescent="0.25">
      <c r="A63" s="98" t="s">
        <v>49</v>
      </c>
      <c r="B63" s="46" t="s">
        <v>107</v>
      </c>
      <c r="C63" s="96" t="s">
        <v>14</v>
      </c>
      <c r="D63" s="33">
        <f>E63+F63+G63</f>
        <v>0</v>
      </c>
      <c r="E63" s="31">
        <f>500-500</f>
        <v>0</v>
      </c>
      <c r="F63" s="31">
        <v>0</v>
      </c>
      <c r="G63" s="32">
        <v>0</v>
      </c>
      <c r="H63" s="96" t="s">
        <v>16</v>
      </c>
      <c r="I63" s="230"/>
      <c r="J63" s="63"/>
      <c r="K63" s="114"/>
      <c r="L63" s="40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</row>
    <row r="64" spans="1:52" s="3" customFormat="1" ht="27.75" customHeight="1" x14ac:dyDescent="0.25">
      <c r="A64" s="226"/>
      <c r="B64" s="277" t="s">
        <v>100</v>
      </c>
      <c r="C64" s="88" t="s">
        <v>14</v>
      </c>
      <c r="D64" s="33">
        <f>E64+F64+G64</f>
        <v>0</v>
      </c>
      <c r="E64" s="12">
        <f>E57+E60+E63</f>
        <v>0</v>
      </c>
      <c r="F64" s="12">
        <f t="shared" ref="F64:G64" si="4">F57+F60+F63</f>
        <v>0</v>
      </c>
      <c r="G64" s="12">
        <f t="shared" si="4"/>
        <v>0</v>
      </c>
      <c r="H64" s="223" t="s">
        <v>16</v>
      </c>
      <c r="I64" s="230"/>
      <c r="J64" s="63"/>
      <c r="K64" s="114"/>
      <c r="L64" s="40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</row>
    <row r="65" spans="1:52" s="3" customFormat="1" ht="30" customHeight="1" x14ac:dyDescent="0.25">
      <c r="A65" s="227"/>
      <c r="B65" s="278"/>
      <c r="C65" s="88" t="s">
        <v>15</v>
      </c>
      <c r="D65" s="33">
        <f t="shared" ref="D65:D66" si="5">E65+F65+G65</f>
        <v>0</v>
      </c>
      <c r="E65" s="12">
        <f>E58+E61</f>
        <v>0</v>
      </c>
      <c r="F65" s="12">
        <f t="shared" ref="F65:G65" si="6">F58+F61</f>
        <v>0</v>
      </c>
      <c r="G65" s="12">
        <f t="shared" si="6"/>
        <v>0</v>
      </c>
      <c r="H65" s="224"/>
      <c r="I65" s="230"/>
      <c r="J65" s="63"/>
      <c r="K65" s="114"/>
      <c r="L65" s="40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</row>
    <row r="66" spans="1:52" s="3" customFormat="1" x14ac:dyDescent="0.25">
      <c r="A66" s="228"/>
      <c r="B66" s="279"/>
      <c r="C66" s="88" t="s">
        <v>11</v>
      </c>
      <c r="D66" s="33">
        <f t="shared" si="5"/>
        <v>0</v>
      </c>
      <c r="E66" s="12">
        <f>E64+E65</f>
        <v>0</v>
      </c>
      <c r="F66" s="12">
        <f t="shared" ref="F66:G66" si="7">F64+F65</f>
        <v>0</v>
      </c>
      <c r="G66" s="12">
        <f t="shared" si="7"/>
        <v>0</v>
      </c>
      <c r="H66" s="225"/>
      <c r="I66" s="231"/>
      <c r="J66" s="63"/>
      <c r="K66" s="114"/>
      <c r="L66" s="40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</row>
    <row r="67" spans="1:52" s="3" customFormat="1" ht="48.75" customHeight="1" x14ac:dyDescent="0.25">
      <c r="A67" s="270" t="s">
        <v>96</v>
      </c>
      <c r="B67" s="271"/>
      <c r="C67" s="271"/>
      <c r="D67" s="271"/>
      <c r="E67" s="271"/>
      <c r="F67" s="271"/>
      <c r="G67" s="271"/>
      <c r="H67" s="271"/>
      <c r="I67" s="272"/>
      <c r="J67" s="63"/>
      <c r="K67" s="114"/>
      <c r="L67" s="40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</row>
    <row r="68" spans="1:52" s="3" customFormat="1" ht="24.75" customHeight="1" x14ac:dyDescent="0.25">
      <c r="A68" s="258" t="s">
        <v>186</v>
      </c>
      <c r="B68" s="259"/>
      <c r="C68" s="259"/>
      <c r="D68" s="259"/>
      <c r="E68" s="259"/>
      <c r="F68" s="259"/>
      <c r="G68" s="259"/>
      <c r="H68" s="259"/>
      <c r="I68" s="260"/>
      <c r="J68" s="63"/>
      <c r="K68" s="114"/>
      <c r="L68" s="40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</row>
    <row r="69" spans="1:52" s="3" customFormat="1" ht="31.5" x14ac:dyDescent="0.25">
      <c r="A69" s="232" t="s">
        <v>97</v>
      </c>
      <c r="B69" s="229" t="s">
        <v>69</v>
      </c>
      <c r="C69" s="96" t="s">
        <v>14</v>
      </c>
      <c r="D69" s="12">
        <f>SUM(E69:G69)</f>
        <v>0</v>
      </c>
      <c r="E69" s="31">
        <v>0</v>
      </c>
      <c r="F69" s="31">
        <v>0</v>
      </c>
      <c r="G69" s="32">
        <v>0</v>
      </c>
      <c r="H69" s="265" t="s">
        <v>16</v>
      </c>
      <c r="I69" s="265" t="s">
        <v>22</v>
      </c>
      <c r="J69" s="63"/>
      <c r="K69" s="114"/>
      <c r="L69" s="40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</row>
    <row r="70" spans="1:52" s="3" customFormat="1" ht="31.5" x14ac:dyDescent="0.25">
      <c r="A70" s="233"/>
      <c r="B70" s="230"/>
      <c r="C70" s="96" t="s">
        <v>15</v>
      </c>
      <c r="D70" s="12">
        <f t="shared" ref="D70:D74" si="8">SUM(E70:G70)</f>
        <v>0</v>
      </c>
      <c r="E70" s="31">
        <v>0</v>
      </c>
      <c r="F70" s="31">
        <v>0</v>
      </c>
      <c r="G70" s="32">
        <v>0</v>
      </c>
      <c r="H70" s="265"/>
      <c r="I70" s="265"/>
      <c r="J70" s="63"/>
      <c r="K70" s="114"/>
      <c r="L70" s="40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</row>
    <row r="71" spans="1:52" s="3" customFormat="1" x14ac:dyDescent="0.25">
      <c r="A71" s="234"/>
      <c r="B71" s="231"/>
      <c r="C71" s="96" t="s">
        <v>11</v>
      </c>
      <c r="D71" s="12">
        <f t="shared" si="8"/>
        <v>0</v>
      </c>
      <c r="E71" s="31">
        <v>0</v>
      </c>
      <c r="F71" s="31">
        <v>0</v>
      </c>
      <c r="G71" s="32">
        <v>0</v>
      </c>
      <c r="H71" s="265"/>
      <c r="I71" s="265"/>
      <c r="J71" s="63"/>
      <c r="K71" s="114"/>
      <c r="L71" s="40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</row>
    <row r="72" spans="1:52" s="3" customFormat="1" ht="31.5" x14ac:dyDescent="0.25">
      <c r="A72" s="232" t="s">
        <v>53</v>
      </c>
      <c r="B72" s="229" t="s">
        <v>112</v>
      </c>
      <c r="C72" s="96" t="s">
        <v>14</v>
      </c>
      <c r="D72" s="12">
        <f t="shared" si="8"/>
        <v>0</v>
      </c>
      <c r="E72" s="31">
        <v>0</v>
      </c>
      <c r="F72" s="31">
        <v>0</v>
      </c>
      <c r="G72" s="32">
        <v>0</v>
      </c>
      <c r="H72" s="265"/>
      <c r="I72" s="265"/>
      <c r="J72" s="63"/>
      <c r="K72" s="114"/>
      <c r="L72" s="40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</row>
    <row r="73" spans="1:52" s="3" customFormat="1" ht="34.5" customHeight="1" x14ac:dyDescent="0.25">
      <c r="A73" s="233"/>
      <c r="B73" s="230"/>
      <c r="C73" s="96" t="s">
        <v>15</v>
      </c>
      <c r="D73" s="12">
        <f t="shared" si="8"/>
        <v>0</v>
      </c>
      <c r="E73" s="31">
        <v>0</v>
      </c>
      <c r="F73" s="31">
        <v>0</v>
      </c>
      <c r="G73" s="32">
        <v>0</v>
      </c>
      <c r="H73" s="265"/>
      <c r="I73" s="265"/>
      <c r="J73" s="63" t="s">
        <v>113</v>
      </c>
      <c r="K73" s="114"/>
      <c r="L73" s="40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</row>
    <row r="74" spans="1:52" s="3" customFormat="1" x14ac:dyDescent="0.25">
      <c r="A74" s="234"/>
      <c r="B74" s="231"/>
      <c r="C74" s="96" t="s">
        <v>11</v>
      </c>
      <c r="D74" s="12">
        <f t="shared" si="8"/>
        <v>0</v>
      </c>
      <c r="E74" s="31">
        <v>0</v>
      </c>
      <c r="F74" s="31">
        <v>0</v>
      </c>
      <c r="G74" s="31">
        <v>0</v>
      </c>
      <c r="H74" s="265"/>
      <c r="I74" s="265"/>
      <c r="J74" s="66"/>
      <c r="K74" s="114"/>
      <c r="L74" s="40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</row>
    <row r="75" spans="1:52" s="3" customFormat="1" ht="33.75" customHeight="1" x14ac:dyDescent="0.25">
      <c r="A75" s="261" t="s">
        <v>98</v>
      </c>
      <c r="B75" s="262"/>
      <c r="C75" s="262"/>
      <c r="D75" s="262"/>
      <c r="E75" s="262"/>
      <c r="F75" s="262"/>
      <c r="G75" s="262"/>
      <c r="H75" s="262"/>
      <c r="I75" s="263"/>
      <c r="J75" s="66"/>
      <c r="K75" s="114"/>
      <c r="L75" s="40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</row>
    <row r="76" spans="1:52" s="3" customFormat="1" ht="31.5" x14ac:dyDescent="0.25">
      <c r="A76" s="264" t="s">
        <v>70</v>
      </c>
      <c r="B76" s="265" t="s">
        <v>92</v>
      </c>
      <c r="C76" s="96" t="s">
        <v>14</v>
      </c>
      <c r="D76" s="12">
        <f>E76+F76+G76</f>
        <v>235.51</v>
      </c>
      <c r="E76" s="31">
        <v>235.51</v>
      </c>
      <c r="F76" s="111">
        <v>0</v>
      </c>
      <c r="G76" s="17">
        <v>0</v>
      </c>
      <c r="H76" s="266" t="s">
        <v>16</v>
      </c>
      <c r="I76" s="267" t="s">
        <v>32</v>
      </c>
      <c r="J76" s="66"/>
      <c r="K76" s="114"/>
      <c r="L76" s="40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</row>
    <row r="77" spans="1:52" s="3" customFormat="1" ht="31.5" x14ac:dyDescent="0.25">
      <c r="A77" s="264"/>
      <c r="B77" s="265"/>
      <c r="C77" s="96" t="s">
        <v>15</v>
      </c>
      <c r="D77" s="12">
        <f t="shared" ref="D77:D84" si="9">E77+F77+G77</f>
        <v>2381.2661600000001</v>
      </c>
      <c r="E77" s="31">
        <v>2381.2661600000001</v>
      </c>
      <c r="F77" s="111">
        <v>0</v>
      </c>
      <c r="G77" s="17">
        <v>0</v>
      </c>
      <c r="H77" s="266"/>
      <c r="I77" s="268"/>
      <c r="J77" s="66"/>
      <c r="K77" s="114"/>
      <c r="L77" s="40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</row>
    <row r="78" spans="1:52" s="3" customFormat="1" x14ac:dyDescent="0.25">
      <c r="A78" s="264"/>
      <c r="B78" s="265"/>
      <c r="C78" s="96" t="s">
        <v>11</v>
      </c>
      <c r="D78" s="12">
        <f t="shared" si="9"/>
        <v>2616.7761600000003</v>
      </c>
      <c r="E78" s="31">
        <v>2616.7761600000003</v>
      </c>
      <c r="F78" s="111">
        <v>0</v>
      </c>
      <c r="G78" s="17">
        <v>0</v>
      </c>
      <c r="H78" s="266"/>
      <c r="I78" s="269"/>
      <c r="J78" s="66"/>
      <c r="K78" s="114"/>
      <c r="L78" s="40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</row>
    <row r="79" spans="1:52" s="3" customFormat="1" ht="30.75" customHeight="1" x14ac:dyDescent="0.25">
      <c r="A79" s="159" t="s">
        <v>99</v>
      </c>
      <c r="B79" s="160"/>
      <c r="C79" s="15" t="s">
        <v>14</v>
      </c>
      <c r="D79" s="30">
        <f t="shared" si="9"/>
        <v>235.51</v>
      </c>
      <c r="E79" s="30">
        <f>E69+E72+E76</f>
        <v>235.51</v>
      </c>
      <c r="F79" s="30">
        <f t="shared" ref="F79:G79" si="10">F69+F72+F76</f>
        <v>0</v>
      </c>
      <c r="G79" s="30">
        <f t="shared" si="10"/>
        <v>0</v>
      </c>
      <c r="H79" s="165"/>
      <c r="I79" s="166"/>
      <c r="J79" s="63"/>
      <c r="K79" s="114"/>
      <c r="L79" s="40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</row>
    <row r="80" spans="1:52" s="3" customFormat="1" ht="30.75" customHeight="1" x14ac:dyDescent="0.25">
      <c r="A80" s="161"/>
      <c r="B80" s="162"/>
      <c r="C80" s="15" t="s">
        <v>15</v>
      </c>
      <c r="D80" s="30">
        <f t="shared" si="9"/>
        <v>2381.2661600000001</v>
      </c>
      <c r="E80" s="30">
        <f>E70+E73+E77</f>
        <v>2381.2661600000001</v>
      </c>
      <c r="F80" s="30">
        <f t="shared" ref="F80:G80" si="11">F70+F73+F77</f>
        <v>0</v>
      </c>
      <c r="G80" s="30">
        <f t="shared" si="11"/>
        <v>0</v>
      </c>
      <c r="H80" s="167"/>
      <c r="I80" s="168"/>
      <c r="J80" s="64"/>
      <c r="K80" s="114"/>
      <c r="L80" s="40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</row>
    <row r="81" spans="1:52" s="3" customFormat="1" x14ac:dyDescent="0.25">
      <c r="A81" s="163"/>
      <c r="B81" s="164"/>
      <c r="C81" s="15" t="s">
        <v>11</v>
      </c>
      <c r="D81" s="30">
        <f t="shared" si="9"/>
        <v>2616.7761600000003</v>
      </c>
      <c r="E81" s="30">
        <f>E79+E80</f>
        <v>2616.7761600000003</v>
      </c>
      <c r="F81" s="30">
        <f t="shared" ref="F81:G81" si="12">F79+F80</f>
        <v>0</v>
      </c>
      <c r="G81" s="30">
        <f t="shared" si="12"/>
        <v>0</v>
      </c>
      <c r="H81" s="169"/>
      <c r="I81" s="170"/>
      <c r="J81" s="64"/>
      <c r="K81" s="114"/>
      <c r="L81" s="40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</row>
    <row r="82" spans="1:52" s="48" customFormat="1" ht="31.5" x14ac:dyDescent="0.25">
      <c r="A82" s="273" t="s">
        <v>136</v>
      </c>
      <c r="B82" s="273"/>
      <c r="C82" s="92" t="s">
        <v>14</v>
      </c>
      <c r="D82" s="37">
        <f t="shared" si="9"/>
        <v>4844.2589799999996</v>
      </c>
      <c r="E82" s="37">
        <f>E79+E64+E52</f>
        <v>3235.4289799999997</v>
      </c>
      <c r="F82" s="37">
        <f t="shared" ref="F82:G82" si="13">F79+F64+F52</f>
        <v>808.8</v>
      </c>
      <c r="G82" s="37">
        <f t="shared" si="13"/>
        <v>800.03</v>
      </c>
      <c r="H82" s="54"/>
      <c r="I82" s="55"/>
      <c r="J82" s="67"/>
      <c r="K82" s="118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47"/>
      <c r="AT82" s="47"/>
      <c r="AU82" s="47"/>
      <c r="AV82" s="47"/>
      <c r="AW82" s="47"/>
      <c r="AX82" s="47"/>
      <c r="AY82" s="47"/>
      <c r="AZ82" s="47"/>
    </row>
    <row r="83" spans="1:52" s="3" customFormat="1" ht="31.5" x14ac:dyDescent="0.25">
      <c r="A83" s="273"/>
      <c r="B83" s="273"/>
      <c r="C83" s="92" t="s">
        <v>15</v>
      </c>
      <c r="D83" s="37">
        <f t="shared" si="9"/>
        <v>46944.544590000005</v>
      </c>
      <c r="E83" s="37">
        <f>E80+E65+E53</f>
        <v>32464.744590000002</v>
      </c>
      <c r="F83" s="37">
        <f t="shared" ref="F83:G83" si="14">F80+F65+F53</f>
        <v>7279.5</v>
      </c>
      <c r="G83" s="37">
        <f t="shared" si="14"/>
        <v>7200.3</v>
      </c>
      <c r="H83" s="56"/>
      <c r="I83" s="57"/>
      <c r="J83" s="64"/>
      <c r="K83" s="114"/>
      <c r="L83" s="40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</row>
    <row r="84" spans="1:52" s="3" customFormat="1" x14ac:dyDescent="0.25">
      <c r="A84" s="273"/>
      <c r="B84" s="273"/>
      <c r="C84" s="92" t="s">
        <v>11</v>
      </c>
      <c r="D84" s="37">
        <f t="shared" si="9"/>
        <v>51788.803570000004</v>
      </c>
      <c r="E84" s="37">
        <f>E82+E83</f>
        <v>35700.173569999999</v>
      </c>
      <c r="F84" s="37">
        <f t="shared" ref="F84:G84" si="15">F82+F83</f>
        <v>8088.3</v>
      </c>
      <c r="G84" s="37">
        <f t="shared" si="15"/>
        <v>8000.33</v>
      </c>
      <c r="H84" s="58"/>
      <c r="I84" s="59"/>
      <c r="J84" s="63"/>
      <c r="K84" s="114"/>
      <c r="L84" s="40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</row>
    <row r="85" spans="1:52" s="22" customFormat="1" x14ac:dyDescent="0.25">
      <c r="A85" s="49"/>
      <c r="B85" s="50"/>
      <c r="C85" s="50"/>
      <c r="D85" s="51"/>
      <c r="E85" s="51"/>
      <c r="F85" s="51"/>
      <c r="G85" s="51"/>
      <c r="H85" s="52"/>
      <c r="I85" s="53"/>
      <c r="J85" s="64"/>
      <c r="K85" s="116"/>
    </row>
    <row r="86" spans="1:52" s="18" customFormat="1" ht="27.75" customHeight="1" x14ac:dyDescent="0.25">
      <c r="A86" s="255" t="s">
        <v>57</v>
      </c>
      <c r="B86" s="256"/>
      <c r="C86" s="256"/>
      <c r="D86" s="256"/>
      <c r="E86" s="256"/>
      <c r="F86" s="256"/>
      <c r="G86" s="256"/>
      <c r="H86" s="256"/>
      <c r="I86" s="257"/>
      <c r="J86" s="63"/>
      <c r="K86" s="114"/>
      <c r="L86" s="40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</row>
    <row r="87" spans="1:52" s="3" customFormat="1" ht="27.75" customHeight="1" x14ac:dyDescent="0.25">
      <c r="A87" s="258" t="s">
        <v>43</v>
      </c>
      <c r="B87" s="259"/>
      <c r="C87" s="259"/>
      <c r="D87" s="259"/>
      <c r="E87" s="259"/>
      <c r="F87" s="259"/>
      <c r="G87" s="259"/>
      <c r="H87" s="259"/>
      <c r="I87" s="260"/>
      <c r="J87" s="63"/>
      <c r="K87" s="114"/>
      <c r="L87" s="40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</row>
    <row r="88" spans="1:52" s="3" customFormat="1" ht="63" x14ac:dyDescent="0.25">
      <c r="A88" s="104">
        <v>1</v>
      </c>
      <c r="B88" s="88" t="s">
        <v>0</v>
      </c>
      <c r="C88" s="88" t="s">
        <v>14</v>
      </c>
      <c r="D88" s="33">
        <f>D89+D90+D91+D92</f>
        <v>35642.5</v>
      </c>
      <c r="E88" s="33">
        <f>E89+E90+E91+E92+E93</f>
        <v>12642.5</v>
      </c>
      <c r="F88" s="33">
        <f t="shared" ref="F88:G88" si="16">F89+F90+F91+F92+F93</f>
        <v>11500</v>
      </c>
      <c r="G88" s="33">
        <f t="shared" si="16"/>
        <v>11500</v>
      </c>
      <c r="H88" s="88" t="s">
        <v>16</v>
      </c>
      <c r="I88" s="88" t="s">
        <v>18</v>
      </c>
      <c r="J88" s="63"/>
      <c r="K88" s="106"/>
      <c r="L88" s="40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</row>
    <row r="89" spans="1:52" ht="63" x14ac:dyDescent="0.25">
      <c r="A89" s="95" t="s">
        <v>40</v>
      </c>
      <c r="B89" s="96" t="s">
        <v>1</v>
      </c>
      <c r="C89" s="96" t="s">
        <v>14</v>
      </c>
      <c r="D89" s="34">
        <f>SUM(E89:G89)</f>
        <v>30692.5</v>
      </c>
      <c r="E89" s="31">
        <v>10992.5</v>
      </c>
      <c r="F89" s="31">
        <v>9850</v>
      </c>
      <c r="G89" s="34">
        <v>9850</v>
      </c>
      <c r="H89" s="96" t="s">
        <v>16</v>
      </c>
      <c r="I89" s="96" t="s">
        <v>18</v>
      </c>
      <c r="K89" s="112"/>
      <c r="L89" s="74"/>
    </row>
    <row r="90" spans="1:52" ht="72" x14ac:dyDescent="0.25">
      <c r="A90" s="95" t="s">
        <v>41</v>
      </c>
      <c r="B90" s="96" t="s">
        <v>2</v>
      </c>
      <c r="C90" s="96" t="s">
        <v>14</v>
      </c>
      <c r="D90" s="34">
        <f>SUM(E90:G90)</f>
        <v>4500</v>
      </c>
      <c r="E90" s="34">
        <f>1200+300</f>
        <v>1500</v>
      </c>
      <c r="F90" s="31">
        <v>1500</v>
      </c>
      <c r="G90" s="34">
        <v>1500</v>
      </c>
      <c r="H90" s="96" t="s">
        <v>16</v>
      </c>
      <c r="I90" s="96" t="s">
        <v>18</v>
      </c>
      <c r="J90" s="63" t="s">
        <v>126</v>
      </c>
    </row>
    <row r="91" spans="1:52" ht="77.25" customHeight="1" x14ac:dyDescent="0.25">
      <c r="A91" s="95" t="s">
        <v>42</v>
      </c>
      <c r="B91" s="94" t="s">
        <v>68</v>
      </c>
      <c r="C91" s="96" t="s">
        <v>14</v>
      </c>
      <c r="D91" s="34">
        <f>E91+F91+G91</f>
        <v>0</v>
      </c>
      <c r="E91" s="34">
        <v>0</v>
      </c>
      <c r="F91" s="34">
        <v>0</v>
      </c>
      <c r="G91" s="34">
        <v>0</v>
      </c>
      <c r="H91" s="96" t="s">
        <v>16</v>
      </c>
      <c r="I91" s="96" t="s">
        <v>18</v>
      </c>
      <c r="J91" s="63" t="s">
        <v>127</v>
      </c>
    </row>
    <row r="92" spans="1:52" ht="63" x14ac:dyDescent="0.25">
      <c r="A92" s="125" t="s">
        <v>79</v>
      </c>
      <c r="B92" s="94" t="s">
        <v>143</v>
      </c>
      <c r="C92" s="96" t="s">
        <v>14</v>
      </c>
      <c r="D92" s="31">
        <f>E92+F92+G92</f>
        <v>450</v>
      </c>
      <c r="E92" s="31">
        <v>150</v>
      </c>
      <c r="F92" s="31">
        <v>150</v>
      </c>
      <c r="G92" s="31">
        <v>150</v>
      </c>
      <c r="H92" s="101" t="s">
        <v>16</v>
      </c>
      <c r="I92" s="101" t="s">
        <v>18</v>
      </c>
    </row>
    <row r="93" spans="1:52" ht="78.75" customHeight="1" x14ac:dyDescent="0.25">
      <c r="A93" s="125" t="s">
        <v>84</v>
      </c>
      <c r="B93" s="110" t="s">
        <v>166</v>
      </c>
      <c r="C93" s="126" t="s">
        <v>14</v>
      </c>
      <c r="D93" s="31">
        <f>E93+F93+G93</f>
        <v>0</v>
      </c>
      <c r="E93" s="31">
        <v>0</v>
      </c>
      <c r="F93" s="31">
        <v>0</v>
      </c>
      <c r="G93" s="31">
        <v>0</v>
      </c>
      <c r="H93" s="127" t="s">
        <v>16</v>
      </c>
      <c r="I93" s="127" t="s">
        <v>18</v>
      </c>
    </row>
    <row r="94" spans="1:52" s="3" customFormat="1" ht="150" customHeight="1" x14ac:dyDescent="0.25">
      <c r="A94" s="104" t="s">
        <v>38</v>
      </c>
      <c r="B94" s="105" t="s">
        <v>3</v>
      </c>
      <c r="C94" s="105" t="s">
        <v>14</v>
      </c>
      <c r="D94" s="33">
        <f>E94+F94+G94</f>
        <v>4075.5</v>
      </c>
      <c r="E94" s="33">
        <f>E95+E96+E97+E98+E99+E100+E101+E103+E104+E102</f>
        <v>0</v>
      </c>
      <c r="F94" s="33">
        <f>F95+F96+F97+F98+F99+F100+F101+F103+F104</f>
        <v>2986.5</v>
      </c>
      <c r="G94" s="33">
        <f>G95+G96+G97+G98+G99+G100+G101+G103+G104</f>
        <v>1089</v>
      </c>
      <c r="H94" s="105" t="s">
        <v>16</v>
      </c>
      <c r="I94" s="105" t="s">
        <v>19</v>
      </c>
      <c r="J94" s="63"/>
      <c r="K94" s="114"/>
      <c r="L94" s="40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</row>
    <row r="95" spans="1:52" s="20" customFormat="1" ht="69.75" customHeight="1" x14ac:dyDescent="0.25">
      <c r="A95" s="24" t="s">
        <v>94</v>
      </c>
      <c r="B95" s="94" t="s">
        <v>4</v>
      </c>
      <c r="C95" s="94" t="s">
        <v>14</v>
      </c>
      <c r="D95" s="34">
        <f t="shared" ref="D95:D99" si="17">E95+F95+G95</f>
        <v>100</v>
      </c>
      <c r="E95" s="34">
        <f>100-100</f>
        <v>0</v>
      </c>
      <c r="F95" s="34">
        <v>100</v>
      </c>
      <c r="G95" s="34">
        <f>100-100</f>
        <v>0</v>
      </c>
      <c r="H95" s="94" t="s">
        <v>16</v>
      </c>
      <c r="I95" s="94" t="s">
        <v>4</v>
      </c>
      <c r="J95" s="63" t="s">
        <v>128</v>
      </c>
      <c r="K95" s="106"/>
      <c r="L95" s="38"/>
    </row>
    <row r="96" spans="1:52" s="20" customFormat="1" ht="65.25" customHeight="1" x14ac:dyDescent="0.25">
      <c r="A96" s="24" t="s">
        <v>49</v>
      </c>
      <c r="B96" s="94" t="s">
        <v>5</v>
      </c>
      <c r="C96" s="94" t="s">
        <v>14</v>
      </c>
      <c r="D96" s="34">
        <f t="shared" si="17"/>
        <v>0</v>
      </c>
      <c r="E96" s="34">
        <f>100-100</f>
        <v>0</v>
      </c>
      <c r="F96" s="84">
        <f>100-100</f>
        <v>0</v>
      </c>
      <c r="G96" s="34">
        <f>100-100</f>
        <v>0</v>
      </c>
      <c r="H96" s="94" t="s">
        <v>16</v>
      </c>
      <c r="I96" s="94" t="s">
        <v>20</v>
      </c>
      <c r="J96" s="63" t="s">
        <v>129</v>
      </c>
      <c r="K96" s="106"/>
      <c r="L96" s="38"/>
    </row>
    <row r="97" spans="1:13" s="20" customFormat="1" ht="47.25" x14ac:dyDescent="0.25">
      <c r="A97" s="24" t="s">
        <v>50</v>
      </c>
      <c r="B97" s="94" t="s">
        <v>76</v>
      </c>
      <c r="C97" s="94" t="s">
        <v>14</v>
      </c>
      <c r="D97" s="34">
        <f t="shared" si="17"/>
        <v>0</v>
      </c>
      <c r="E97" s="34">
        <f>2000-2000</f>
        <v>0</v>
      </c>
      <c r="F97" s="84">
        <f>286.5-286.5</f>
        <v>0</v>
      </c>
      <c r="G97" s="34">
        <f>2000-2000</f>
        <v>0</v>
      </c>
      <c r="H97" s="94" t="s">
        <v>16</v>
      </c>
      <c r="I97" s="94" t="s">
        <v>32</v>
      </c>
      <c r="J97" s="63"/>
      <c r="K97" s="106"/>
      <c r="L97" s="38"/>
    </row>
    <row r="98" spans="1:13" s="20" customFormat="1" ht="80.25" customHeight="1" x14ac:dyDescent="0.25">
      <c r="A98" s="24" t="s">
        <v>74</v>
      </c>
      <c r="B98" s="94" t="s">
        <v>83</v>
      </c>
      <c r="C98" s="94" t="s">
        <v>14</v>
      </c>
      <c r="D98" s="34">
        <f t="shared" si="17"/>
        <v>1000</v>
      </c>
      <c r="E98" s="31">
        <v>0</v>
      </c>
      <c r="F98" s="34">
        <v>500</v>
      </c>
      <c r="G98" s="34">
        <v>500</v>
      </c>
      <c r="H98" s="94" t="s">
        <v>16</v>
      </c>
      <c r="I98" s="94" t="s">
        <v>32</v>
      </c>
      <c r="J98" s="63" t="s">
        <v>114</v>
      </c>
      <c r="K98" s="106"/>
      <c r="L98" s="38"/>
    </row>
    <row r="99" spans="1:13" s="20" customFormat="1" ht="63" customHeight="1" x14ac:dyDescent="0.25">
      <c r="A99" s="24" t="s">
        <v>51</v>
      </c>
      <c r="B99" s="110" t="s">
        <v>85</v>
      </c>
      <c r="C99" s="110" t="s">
        <v>14</v>
      </c>
      <c r="D99" s="34">
        <f t="shared" si="17"/>
        <v>0</v>
      </c>
      <c r="E99" s="35">
        <v>0</v>
      </c>
      <c r="F99" s="35">
        <v>0</v>
      </c>
      <c r="G99" s="35">
        <v>0</v>
      </c>
      <c r="H99" s="94" t="s">
        <v>16</v>
      </c>
      <c r="I99" s="94" t="s">
        <v>20</v>
      </c>
      <c r="J99" s="63" t="s">
        <v>130</v>
      </c>
      <c r="K99" s="106"/>
      <c r="L99" s="38"/>
    </row>
    <row r="100" spans="1:13" s="20" customFormat="1" ht="47.25" x14ac:dyDescent="0.25">
      <c r="A100" s="24" t="s">
        <v>75</v>
      </c>
      <c r="B100" s="110" t="s">
        <v>153</v>
      </c>
      <c r="C100" s="108" t="s">
        <v>14</v>
      </c>
      <c r="D100" s="34">
        <f t="shared" ref="D100:D106" si="18">E100+F100+G100</f>
        <v>0</v>
      </c>
      <c r="E100" s="35">
        <f>5000-5000</f>
        <v>0</v>
      </c>
      <c r="F100" s="35">
        <v>0</v>
      </c>
      <c r="G100" s="35">
        <v>0</v>
      </c>
      <c r="H100" s="109" t="s">
        <v>16</v>
      </c>
      <c r="I100" s="110" t="s">
        <v>32</v>
      </c>
      <c r="J100" s="63"/>
      <c r="K100" s="106"/>
      <c r="L100" s="38"/>
    </row>
    <row r="101" spans="1:13" s="27" customFormat="1" ht="79.5" customHeight="1" x14ac:dyDescent="0.25">
      <c r="A101" s="24" t="s">
        <v>77</v>
      </c>
      <c r="B101" s="108" t="s">
        <v>163</v>
      </c>
      <c r="C101" s="110" t="s">
        <v>14</v>
      </c>
      <c r="D101" s="34">
        <f t="shared" si="18"/>
        <v>0</v>
      </c>
      <c r="E101" s="35">
        <f>5000-5000</f>
        <v>0</v>
      </c>
      <c r="F101" s="35">
        <v>0</v>
      </c>
      <c r="G101" s="35">
        <v>0</v>
      </c>
      <c r="H101" s="94" t="s">
        <v>16</v>
      </c>
      <c r="I101" s="94" t="s">
        <v>20</v>
      </c>
      <c r="J101" s="68" t="s">
        <v>122</v>
      </c>
      <c r="K101" s="106"/>
      <c r="L101" s="38"/>
    </row>
    <row r="102" spans="1:13" s="27" customFormat="1" ht="56.25" customHeight="1" x14ac:dyDescent="0.25">
      <c r="A102" s="24" t="s">
        <v>160</v>
      </c>
      <c r="B102" s="124" t="s">
        <v>164</v>
      </c>
      <c r="C102" s="110" t="s">
        <v>14</v>
      </c>
      <c r="D102" s="34">
        <f t="shared" si="18"/>
        <v>0</v>
      </c>
      <c r="E102" s="35">
        <f>5000-5000</f>
        <v>0</v>
      </c>
      <c r="F102" s="35">
        <v>0</v>
      </c>
      <c r="G102" s="35">
        <v>0</v>
      </c>
      <c r="H102" s="110" t="s">
        <v>16</v>
      </c>
      <c r="I102" s="110" t="s">
        <v>20</v>
      </c>
      <c r="J102" s="68"/>
      <c r="K102" s="106"/>
      <c r="L102" s="38"/>
    </row>
    <row r="103" spans="1:13" s="27" customFormat="1" ht="47.25" customHeight="1" x14ac:dyDescent="0.25">
      <c r="A103" s="24" t="s">
        <v>161</v>
      </c>
      <c r="B103" s="91" t="s">
        <v>154</v>
      </c>
      <c r="C103" s="96" t="s">
        <v>14</v>
      </c>
      <c r="D103" s="34">
        <f t="shared" si="18"/>
        <v>0</v>
      </c>
      <c r="E103" s="35">
        <f>6000-6000</f>
        <v>0</v>
      </c>
      <c r="F103" s="35">
        <v>0</v>
      </c>
      <c r="G103" s="35">
        <v>0</v>
      </c>
      <c r="H103" s="93" t="s">
        <v>16</v>
      </c>
      <c r="I103" s="93" t="s">
        <v>32</v>
      </c>
      <c r="J103" s="68" t="s">
        <v>131</v>
      </c>
      <c r="K103" s="106"/>
      <c r="L103" s="38"/>
    </row>
    <row r="104" spans="1:13" s="20" customFormat="1" ht="63" x14ac:dyDescent="0.25">
      <c r="A104" s="24" t="s">
        <v>162</v>
      </c>
      <c r="B104" s="75" t="s">
        <v>52</v>
      </c>
      <c r="C104" s="97" t="s">
        <v>14</v>
      </c>
      <c r="D104" s="31">
        <f t="shared" si="18"/>
        <v>2975.5</v>
      </c>
      <c r="E104" s="32">
        <f>15000-15000</f>
        <v>0</v>
      </c>
      <c r="F104" s="294">
        <f>15000-13000+286.5+100</f>
        <v>2386.5</v>
      </c>
      <c r="G104" s="32">
        <f>15000-14000-411</f>
        <v>589</v>
      </c>
      <c r="H104" s="97" t="s">
        <v>16</v>
      </c>
      <c r="I104" s="97" t="s">
        <v>20</v>
      </c>
      <c r="J104" s="72"/>
      <c r="K104" s="119"/>
      <c r="L104" s="82"/>
      <c r="M104" s="86"/>
    </row>
    <row r="105" spans="1:13" s="22" customFormat="1" ht="56.45" customHeight="1" x14ac:dyDescent="0.25">
      <c r="A105" s="249" t="s">
        <v>39</v>
      </c>
      <c r="B105" s="246" t="s">
        <v>104</v>
      </c>
      <c r="C105" s="105" t="s">
        <v>14</v>
      </c>
      <c r="D105" s="33">
        <f t="shared" si="18"/>
        <v>0</v>
      </c>
      <c r="E105" s="43">
        <f>1000-1000</f>
        <v>0</v>
      </c>
      <c r="F105" s="43">
        <f>1000-1000</f>
        <v>0</v>
      </c>
      <c r="G105" s="43">
        <f>1000-1000</f>
        <v>0</v>
      </c>
      <c r="H105" s="238" t="s">
        <v>16</v>
      </c>
      <c r="I105" s="238" t="s">
        <v>32</v>
      </c>
      <c r="J105" s="63"/>
      <c r="K105" s="114"/>
      <c r="L105" s="40"/>
    </row>
    <row r="106" spans="1:13" s="22" customFormat="1" ht="56.45" customHeight="1" x14ac:dyDescent="0.25">
      <c r="A106" s="250"/>
      <c r="B106" s="247"/>
      <c r="C106" s="105" t="s">
        <v>91</v>
      </c>
      <c r="D106" s="33">
        <f t="shared" si="18"/>
        <v>0</v>
      </c>
      <c r="E106" s="43">
        <v>0</v>
      </c>
      <c r="F106" s="43">
        <v>0</v>
      </c>
      <c r="G106" s="43">
        <v>0</v>
      </c>
      <c r="H106" s="239"/>
      <c r="I106" s="239"/>
      <c r="J106" s="63"/>
      <c r="K106" s="114"/>
      <c r="L106" s="40"/>
    </row>
    <row r="107" spans="1:13" s="22" customFormat="1" ht="46.5" customHeight="1" x14ac:dyDescent="0.25">
      <c r="A107" s="251"/>
      <c r="B107" s="248"/>
      <c r="C107" s="105" t="s">
        <v>11</v>
      </c>
      <c r="D107" s="33">
        <f>D105+D106</f>
        <v>0</v>
      </c>
      <c r="E107" s="43">
        <f>E105+E106</f>
        <v>0</v>
      </c>
      <c r="F107" s="43">
        <f t="shared" ref="F107:G107" si="19">F105+F106</f>
        <v>0</v>
      </c>
      <c r="G107" s="43">
        <f t="shared" si="19"/>
        <v>0</v>
      </c>
      <c r="H107" s="239"/>
      <c r="I107" s="239"/>
      <c r="J107" s="63"/>
      <c r="K107" s="114"/>
      <c r="L107" s="40"/>
    </row>
    <row r="108" spans="1:13" s="22" customFormat="1" ht="38.25" hidden="1" customHeight="1" x14ac:dyDescent="0.25">
      <c r="A108" s="242" t="s">
        <v>149</v>
      </c>
      <c r="B108" s="252"/>
      <c r="C108" s="101" t="s">
        <v>14</v>
      </c>
      <c r="D108" s="84">
        <f>E108+F108+G108</f>
        <v>0</v>
      </c>
      <c r="E108" s="85"/>
      <c r="F108" s="85"/>
      <c r="G108" s="85"/>
      <c r="H108" s="239"/>
      <c r="I108" s="239"/>
      <c r="J108" s="63"/>
      <c r="K108" s="241"/>
      <c r="L108" s="241"/>
    </row>
    <row r="109" spans="1:13" s="22" customFormat="1" ht="37.5" hidden="1" customHeight="1" x14ac:dyDescent="0.25">
      <c r="A109" s="243"/>
      <c r="B109" s="253"/>
      <c r="C109" s="101" t="s">
        <v>91</v>
      </c>
      <c r="D109" s="84">
        <f>E109+F109+G109</f>
        <v>0</v>
      </c>
      <c r="E109" s="85"/>
      <c r="F109" s="85"/>
      <c r="G109" s="85"/>
      <c r="H109" s="239"/>
      <c r="I109" s="239"/>
      <c r="J109" s="63"/>
      <c r="K109" s="114"/>
      <c r="L109" s="40"/>
    </row>
    <row r="110" spans="1:13" s="22" customFormat="1" ht="23.25" hidden="1" customHeight="1" x14ac:dyDescent="0.25">
      <c r="A110" s="244"/>
      <c r="B110" s="254"/>
      <c r="C110" s="101" t="s">
        <v>11</v>
      </c>
      <c r="D110" s="84">
        <f>D108+D109</f>
        <v>0</v>
      </c>
      <c r="E110" s="85"/>
      <c r="F110" s="85"/>
      <c r="G110" s="85"/>
      <c r="H110" s="239"/>
      <c r="I110" s="239"/>
      <c r="J110" s="63"/>
      <c r="K110" s="114"/>
      <c r="L110" s="40"/>
    </row>
    <row r="111" spans="1:13" s="22" customFormat="1" ht="31.5" hidden="1" x14ac:dyDescent="0.25">
      <c r="A111" s="242" t="s">
        <v>53</v>
      </c>
      <c r="B111" s="229"/>
      <c r="C111" s="96" t="s">
        <v>14</v>
      </c>
      <c r="D111" s="31">
        <f t="shared" ref="D111:D113" si="20">E111+F111+G111</f>
        <v>0</v>
      </c>
      <c r="E111" s="32"/>
      <c r="F111" s="35"/>
      <c r="G111" s="35"/>
      <c r="H111" s="239"/>
      <c r="I111" s="239"/>
      <c r="J111" s="63"/>
      <c r="K111" s="114"/>
      <c r="L111" s="40"/>
    </row>
    <row r="112" spans="1:13" s="22" customFormat="1" ht="36.75" hidden="1" customHeight="1" x14ac:dyDescent="0.25">
      <c r="A112" s="243"/>
      <c r="B112" s="230"/>
      <c r="C112" s="96" t="s">
        <v>91</v>
      </c>
      <c r="D112" s="31">
        <f t="shared" si="20"/>
        <v>0</v>
      </c>
      <c r="E112" s="32"/>
      <c r="F112" s="35"/>
      <c r="G112" s="35"/>
      <c r="H112" s="239"/>
      <c r="I112" s="239"/>
      <c r="J112" s="63" t="s">
        <v>137</v>
      </c>
      <c r="K112" s="114"/>
      <c r="L112" s="40"/>
    </row>
    <row r="113" spans="1:52" s="22" customFormat="1" ht="27.75" hidden="1" customHeight="1" x14ac:dyDescent="0.25">
      <c r="A113" s="244"/>
      <c r="B113" s="231"/>
      <c r="C113" s="96" t="s">
        <v>11</v>
      </c>
      <c r="D113" s="31">
        <f t="shared" si="20"/>
        <v>0</v>
      </c>
      <c r="E113" s="32"/>
      <c r="F113" s="35"/>
      <c r="G113" s="35"/>
      <c r="H113" s="240"/>
      <c r="I113" s="240"/>
      <c r="J113" s="63"/>
      <c r="K113" s="114"/>
      <c r="L113" s="40"/>
    </row>
    <row r="114" spans="1:52" s="22" customFormat="1" ht="31.5" customHeight="1" x14ac:dyDescent="0.25">
      <c r="A114" s="188" t="s">
        <v>46</v>
      </c>
      <c r="B114" s="245" t="s">
        <v>87</v>
      </c>
      <c r="C114" s="105" t="s">
        <v>14</v>
      </c>
      <c r="D114" s="33">
        <f>E114+F114+G114</f>
        <v>157.9</v>
      </c>
      <c r="E114" s="33">
        <f>157.9</f>
        <v>157.9</v>
      </c>
      <c r="F114" s="33">
        <v>0</v>
      </c>
      <c r="G114" s="33">
        <v>0</v>
      </c>
      <c r="H114" s="246" t="s">
        <v>16</v>
      </c>
      <c r="I114" s="246" t="s">
        <v>21</v>
      </c>
      <c r="J114" s="63"/>
      <c r="K114" s="114"/>
      <c r="L114" s="40"/>
    </row>
    <row r="115" spans="1:52" s="22" customFormat="1" ht="31.5" x14ac:dyDescent="0.25">
      <c r="A115" s="188"/>
      <c r="B115" s="245"/>
      <c r="C115" s="105" t="s">
        <v>15</v>
      </c>
      <c r="D115" s="33">
        <f t="shared" ref="D115:D116" si="21">E115+F115+G115</f>
        <v>3000</v>
      </c>
      <c r="E115" s="33">
        <v>3000</v>
      </c>
      <c r="F115" s="33">
        <v>0</v>
      </c>
      <c r="G115" s="33">
        <v>0</v>
      </c>
      <c r="H115" s="247"/>
      <c r="I115" s="247"/>
      <c r="J115" s="63"/>
      <c r="K115" s="114"/>
      <c r="L115" s="40"/>
    </row>
    <row r="116" spans="1:52" s="22" customFormat="1" x14ac:dyDescent="0.25">
      <c r="A116" s="188"/>
      <c r="B116" s="245"/>
      <c r="C116" s="105" t="s">
        <v>11</v>
      </c>
      <c r="D116" s="33">
        <f t="shared" si="21"/>
        <v>3157.9</v>
      </c>
      <c r="E116" s="33">
        <f>E114+E115</f>
        <v>3157.9</v>
      </c>
      <c r="F116" s="33">
        <f t="shared" ref="F116" si="22">F114+F115</f>
        <v>0</v>
      </c>
      <c r="G116" s="33">
        <v>0</v>
      </c>
      <c r="H116" s="248"/>
      <c r="I116" s="248"/>
      <c r="J116" s="63"/>
      <c r="K116" s="114"/>
      <c r="L116" s="40"/>
    </row>
    <row r="117" spans="1:52" s="20" customFormat="1" ht="31.5" x14ac:dyDescent="0.25">
      <c r="A117" s="232" t="s">
        <v>54</v>
      </c>
      <c r="B117" s="238" t="s">
        <v>156</v>
      </c>
      <c r="C117" s="110" t="s">
        <v>14</v>
      </c>
      <c r="D117" s="34">
        <f t="shared" ref="D117:D119" si="23">E117+F117+G117</f>
        <v>157.9</v>
      </c>
      <c r="E117" s="34">
        <v>157.9</v>
      </c>
      <c r="F117" s="35">
        <v>0</v>
      </c>
      <c r="G117" s="35">
        <v>0</v>
      </c>
      <c r="H117" s="238" t="s">
        <v>16</v>
      </c>
      <c r="I117" s="238" t="s">
        <v>21</v>
      </c>
      <c r="J117" s="63"/>
      <c r="K117" s="106"/>
      <c r="L117" s="38"/>
    </row>
    <row r="118" spans="1:52" s="20" customFormat="1" ht="36" x14ac:dyDescent="0.25">
      <c r="A118" s="233"/>
      <c r="B118" s="239"/>
      <c r="C118" s="110" t="s">
        <v>15</v>
      </c>
      <c r="D118" s="34">
        <f t="shared" si="23"/>
        <v>3000</v>
      </c>
      <c r="E118" s="34">
        <v>3000</v>
      </c>
      <c r="F118" s="35">
        <v>0</v>
      </c>
      <c r="G118" s="35">
        <v>0</v>
      </c>
      <c r="H118" s="239"/>
      <c r="I118" s="239"/>
      <c r="J118" s="63" t="s">
        <v>121</v>
      </c>
      <c r="K118" s="106"/>
      <c r="L118" s="38"/>
    </row>
    <row r="119" spans="1:52" x14ac:dyDescent="0.25">
      <c r="A119" s="234"/>
      <c r="B119" s="240"/>
      <c r="C119" s="110" t="s">
        <v>11</v>
      </c>
      <c r="D119" s="34">
        <f t="shared" si="23"/>
        <v>3157.9</v>
      </c>
      <c r="E119" s="34">
        <v>3157.9</v>
      </c>
      <c r="F119" s="35">
        <f t="shared" ref="F119:G119" si="24">F117+F118</f>
        <v>0</v>
      </c>
      <c r="G119" s="35">
        <f t="shared" si="24"/>
        <v>0</v>
      </c>
      <c r="H119" s="240"/>
      <c r="I119" s="240"/>
    </row>
    <row r="120" spans="1:52" ht="75.75" hidden="1" customHeight="1" x14ac:dyDescent="0.25">
      <c r="A120" s="140" t="s">
        <v>47</v>
      </c>
      <c r="B120" s="141" t="s">
        <v>6</v>
      </c>
      <c r="C120" s="141" t="s">
        <v>14</v>
      </c>
      <c r="D120" s="136">
        <f>E120+F120+G120</f>
        <v>0</v>
      </c>
      <c r="E120" s="136">
        <f t="shared" ref="E120:G121" si="25">1000-1000</f>
        <v>0</v>
      </c>
      <c r="F120" s="136">
        <f t="shared" si="25"/>
        <v>0</v>
      </c>
      <c r="G120" s="136">
        <f t="shared" si="25"/>
        <v>0</v>
      </c>
      <c r="H120" s="141" t="s">
        <v>16</v>
      </c>
      <c r="I120" s="141" t="s">
        <v>21</v>
      </c>
    </row>
    <row r="121" spans="1:52" ht="78.75" hidden="1" x14ac:dyDescent="0.25">
      <c r="A121" s="138" t="s">
        <v>58</v>
      </c>
      <c r="B121" s="137" t="s">
        <v>7</v>
      </c>
      <c r="C121" s="137" t="s">
        <v>14</v>
      </c>
      <c r="D121" s="135">
        <f>E121+F121+G121</f>
        <v>0</v>
      </c>
      <c r="E121" s="135">
        <f t="shared" si="25"/>
        <v>0</v>
      </c>
      <c r="F121" s="135">
        <f t="shared" si="25"/>
        <v>0</v>
      </c>
      <c r="G121" s="135">
        <f t="shared" si="25"/>
        <v>0</v>
      </c>
      <c r="H121" s="137" t="s">
        <v>16</v>
      </c>
      <c r="I121" s="137" t="s">
        <v>21</v>
      </c>
    </row>
    <row r="122" spans="1:52" s="3" customFormat="1" ht="31.5" x14ac:dyDescent="0.25">
      <c r="A122" s="188" t="s">
        <v>47</v>
      </c>
      <c r="B122" s="189" t="s">
        <v>115</v>
      </c>
      <c r="C122" s="139" t="s">
        <v>14</v>
      </c>
      <c r="D122" s="12">
        <f>E122+F122+G122</f>
        <v>0</v>
      </c>
      <c r="E122" s="12">
        <v>0</v>
      </c>
      <c r="F122" s="12">
        <v>0</v>
      </c>
      <c r="G122" s="12">
        <v>0</v>
      </c>
      <c r="H122" s="189" t="s">
        <v>17</v>
      </c>
      <c r="I122" s="189" t="s">
        <v>22</v>
      </c>
      <c r="J122" s="69"/>
      <c r="K122" s="114"/>
      <c r="L122" s="40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</row>
    <row r="123" spans="1:52" s="3" customFormat="1" ht="31.5" x14ac:dyDescent="0.25">
      <c r="A123" s="188"/>
      <c r="B123" s="189"/>
      <c r="C123" s="139" t="s">
        <v>15</v>
      </c>
      <c r="D123" s="12">
        <f t="shared" ref="D123:D128" si="26">E123+F123+G123</f>
        <v>0</v>
      </c>
      <c r="E123" s="12">
        <v>0</v>
      </c>
      <c r="F123" s="12">
        <v>0</v>
      </c>
      <c r="G123" s="12">
        <v>0</v>
      </c>
      <c r="H123" s="189"/>
      <c r="I123" s="189"/>
      <c r="J123" s="69"/>
      <c r="K123" s="114"/>
      <c r="L123" s="40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</row>
    <row r="124" spans="1:52" s="3" customFormat="1" ht="45.75" customHeight="1" x14ac:dyDescent="0.25">
      <c r="A124" s="188"/>
      <c r="B124" s="189"/>
      <c r="C124" s="139" t="s">
        <v>11</v>
      </c>
      <c r="D124" s="12">
        <f>D122+D123</f>
        <v>0</v>
      </c>
      <c r="E124" s="12">
        <f>E122+E123</f>
        <v>0</v>
      </c>
      <c r="F124" s="12">
        <f>F122+F123</f>
        <v>0</v>
      </c>
      <c r="G124" s="12">
        <f>G122+G123</f>
        <v>0</v>
      </c>
      <c r="H124" s="189"/>
      <c r="I124" s="189"/>
      <c r="J124" s="69"/>
      <c r="K124" s="114"/>
      <c r="L124" s="40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</row>
    <row r="125" spans="1:52" s="3" customFormat="1" ht="31.5" hidden="1" x14ac:dyDescent="0.25">
      <c r="A125" s="232" t="s">
        <v>116</v>
      </c>
      <c r="B125" s="229" t="s">
        <v>157</v>
      </c>
      <c r="C125" s="142" t="s">
        <v>14</v>
      </c>
      <c r="D125" s="31">
        <f>E125+F125+G125</f>
        <v>0</v>
      </c>
      <c r="E125" s="31">
        <f>5581.3-5581.3</f>
        <v>0</v>
      </c>
      <c r="F125" s="31">
        <v>0</v>
      </c>
      <c r="G125" s="31">
        <v>0</v>
      </c>
      <c r="H125" s="229" t="s">
        <v>17</v>
      </c>
      <c r="I125" s="235" t="s">
        <v>22</v>
      </c>
      <c r="J125" s="70"/>
      <c r="K125" s="114">
        <v>5581.3</v>
      </c>
      <c r="L125" s="40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</row>
    <row r="126" spans="1:52" s="3" customFormat="1" ht="31.5" hidden="1" x14ac:dyDescent="0.25">
      <c r="A126" s="233"/>
      <c r="B126" s="230"/>
      <c r="C126" s="142" t="s">
        <v>15</v>
      </c>
      <c r="D126" s="31">
        <f t="shared" ref="D126:D127" si="27">E126+F126+G126</f>
        <v>0</v>
      </c>
      <c r="E126" s="31">
        <v>0</v>
      </c>
      <c r="F126" s="31">
        <v>0</v>
      </c>
      <c r="G126" s="31">
        <v>0</v>
      </c>
      <c r="H126" s="230"/>
      <c r="I126" s="236"/>
      <c r="J126" s="70"/>
      <c r="K126" s="114">
        <v>2036.2</v>
      </c>
      <c r="L126" s="40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</row>
    <row r="127" spans="1:52" s="3" customFormat="1" ht="29.25" hidden="1" customHeight="1" x14ac:dyDescent="0.25">
      <c r="A127" s="234"/>
      <c r="B127" s="231"/>
      <c r="C127" s="142" t="s">
        <v>11</v>
      </c>
      <c r="D127" s="31">
        <f t="shared" si="27"/>
        <v>0</v>
      </c>
      <c r="E127" s="31">
        <f>E125+E126</f>
        <v>0</v>
      </c>
      <c r="F127" s="31">
        <v>0</v>
      </c>
      <c r="G127" s="31">
        <v>0</v>
      </c>
      <c r="H127" s="231"/>
      <c r="I127" s="237"/>
      <c r="J127" s="70"/>
      <c r="K127" s="114">
        <v>7617.5</v>
      </c>
      <c r="L127" s="40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</row>
    <row r="128" spans="1:52" s="3" customFormat="1" ht="141.75" x14ac:dyDescent="0.25">
      <c r="A128" s="89" t="s">
        <v>48</v>
      </c>
      <c r="B128" s="88" t="s">
        <v>66</v>
      </c>
      <c r="C128" s="88" t="s">
        <v>14</v>
      </c>
      <c r="D128" s="12">
        <f t="shared" si="26"/>
        <v>204700</v>
      </c>
      <c r="E128" s="12">
        <v>65500</v>
      </c>
      <c r="F128" s="12">
        <v>68900</v>
      </c>
      <c r="G128" s="12">
        <v>70300</v>
      </c>
      <c r="H128" s="139" t="s">
        <v>88</v>
      </c>
      <c r="I128" s="88" t="s">
        <v>22</v>
      </c>
      <c r="J128" s="63"/>
      <c r="K128" s="114"/>
      <c r="L128" s="40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</row>
    <row r="129" spans="1:52" s="3" customFormat="1" ht="31.5" x14ac:dyDescent="0.25">
      <c r="A129" s="210" t="s">
        <v>59</v>
      </c>
      <c r="B129" s="211"/>
      <c r="C129" s="15" t="s">
        <v>14</v>
      </c>
      <c r="D129" s="30">
        <f>E129+F129+G129</f>
        <v>244575.9</v>
      </c>
      <c r="E129" s="30">
        <f>E88+E94+E105+E114+E120+E122+E128</f>
        <v>78300.399999999994</v>
      </c>
      <c r="F129" s="30">
        <f>F88+F94+F105+F114+F120+F122+F128</f>
        <v>83386.5</v>
      </c>
      <c r="G129" s="30">
        <f>G88+G94+G105+G114+G120+G122+G128</f>
        <v>82889</v>
      </c>
      <c r="H129" s="207"/>
      <c r="I129" s="207"/>
      <c r="J129" s="63"/>
      <c r="K129" s="114"/>
      <c r="L129" s="40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</row>
    <row r="130" spans="1:52" s="3" customFormat="1" ht="31.5" x14ac:dyDescent="0.25">
      <c r="A130" s="212"/>
      <c r="B130" s="213"/>
      <c r="C130" s="15" t="s">
        <v>91</v>
      </c>
      <c r="D130" s="30">
        <f t="shared" ref="D130:D132" si="28">E130+F130+G130</f>
        <v>0</v>
      </c>
      <c r="E130" s="30">
        <f>E106</f>
        <v>0</v>
      </c>
      <c r="F130" s="30">
        <f t="shared" ref="F130:G130" si="29">F106</f>
        <v>0</v>
      </c>
      <c r="G130" s="30">
        <f t="shared" si="29"/>
        <v>0</v>
      </c>
      <c r="H130" s="208"/>
      <c r="I130" s="208"/>
      <c r="J130" s="63"/>
      <c r="K130" s="114"/>
      <c r="L130" s="40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</row>
    <row r="131" spans="1:52" s="3" customFormat="1" ht="31.5" x14ac:dyDescent="0.25">
      <c r="A131" s="212"/>
      <c r="B131" s="213"/>
      <c r="C131" s="15" t="s">
        <v>15</v>
      </c>
      <c r="D131" s="30">
        <f t="shared" si="28"/>
        <v>3000</v>
      </c>
      <c r="E131" s="30">
        <f>E123+E115</f>
        <v>3000</v>
      </c>
      <c r="F131" s="30">
        <f t="shared" ref="F131:G131" si="30">F123+F115</f>
        <v>0</v>
      </c>
      <c r="G131" s="30">
        <f t="shared" si="30"/>
        <v>0</v>
      </c>
      <c r="H131" s="208"/>
      <c r="I131" s="208"/>
      <c r="J131" s="63"/>
      <c r="K131" s="114"/>
      <c r="L131" s="40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</row>
    <row r="132" spans="1:52" s="3" customFormat="1" ht="29.25" customHeight="1" x14ac:dyDescent="0.25">
      <c r="A132" s="214"/>
      <c r="B132" s="215"/>
      <c r="C132" s="15" t="s">
        <v>11</v>
      </c>
      <c r="D132" s="30">
        <f t="shared" si="28"/>
        <v>247575.9</v>
      </c>
      <c r="E132" s="30">
        <f>E129+E130+E131</f>
        <v>81300.399999999994</v>
      </c>
      <c r="F132" s="30">
        <f t="shared" ref="F132:G132" si="31">F129+F130+F131</f>
        <v>83386.5</v>
      </c>
      <c r="G132" s="30">
        <f t="shared" si="31"/>
        <v>82889</v>
      </c>
      <c r="H132" s="209"/>
      <c r="I132" s="209"/>
      <c r="J132" s="63"/>
      <c r="K132" s="114"/>
      <c r="L132" s="40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</row>
    <row r="133" spans="1:52" s="4" customFormat="1" ht="29.25" customHeight="1" x14ac:dyDescent="0.25">
      <c r="A133" s="184" t="s">
        <v>44</v>
      </c>
      <c r="B133" s="185"/>
      <c r="C133" s="185"/>
      <c r="D133" s="185"/>
      <c r="E133" s="185"/>
      <c r="F133" s="185"/>
      <c r="G133" s="185"/>
      <c r="H133" s="185"/>
      <c r="I133" s="186"/>
      <c r="J133" s="68"/>
      <c r="K133" s="120"/>
      <c r="L133" s="41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</row>
    <row r="134" spans="1:52" s="14" customFormat="1" ht="75" customHeight="1" x14ac:dyDescent="0.25">
      <c r="A134" s="89" t="s">
        <v>37</v>
      </c>
      <c r="B134" s="88" t="s">
        <v>24</v>
      </c>
      <c r="C134" s="88" t="s">
        <v>14</v>
      </c>
      <c r="D134" s="12">
        <f t="shared" ref="D134:D140" si="32">E134+F134+G134</f>
        <v>17788.2</v>
      </c>
      <c r="E134" s="12">
        <f>E135+E136+E137+E139+E138+E140</f>
        <v>3143</v>
      </c>
      <c r="F134" s="12">
        <f>F135+F136+F137+F139+F138+F140</f>
        <v>7318.2</v>
      </c>
      <c r="G134" s="12">
        <f>G135+G136+G137+G139+G138+G140</f>
        <v>7327</v>
      </c>
      <c r="H134" s="88" t="s">
        <v>16</v>
      </c>
      <c r="I134" s="88" t="s">
        <v>27</v>
      </c>
      <c r="J134" s="68"/>
      <c r="K134" s="76"/>
      <c r="L134" s="42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</row>
    <row r="135" spans="1:52" s="4" customFormat="1" ht="94.5" x14ac:dyDescent="0.25">
      <c r="A135" s="100" t="s">
        <v>40</v>
      </c>
      <c r="B135" s="96" t="s">
        <v>35</v>
      </c>
      <c r="C135" s="96" t="s">
        <v>14</v>
      </c>
      <c r="D135" s="31">
        <f t="shared" si="32"/>
        <v>4826.2</v>
      </c>
      <c r="E135" s="34">
        <v>1381</v>
      </c>
      <c r="F135" s="31">
        <v>1518.2</v>
      </c>
      <c r="G135" s="31">
        <v>1927</v>
      </c>
      <c r="H135" s="96" t="s">
        <v>16</v>
      </c>
      <c r="I135" s="96" t="s">
        <v>28</v>
      </c>
      <c r="J135" s="68" t="s">
        <v>132</v>
      </c>
      <c r="K135" s="121"/>
      <c r="L135" s="41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</row>
    <row r="136" spans="1:52" s="4" customFormat="1" ht="45.75" customHeight="1" x14ac:dyDescent="0.25">
      <c r="A136" s="95" t="s">
        <v>41</v>
      </c>
      <c r="B136" s="96" t="s">
        <v>72</v>
      </c>
      <c r="C136" s="96" t="s">
        <v>14</v>
      </c>
      <c r="D136" s="31">
        <f t="shared" si="32"/>
        <v>500</v>
      </c>
      <c r="E136" s="34">
        <v>0</v>
      </c>
      <c r="F136" s="31">
        <v>500</v>
      </c>
      <c r="G136" s="31">
        <v>0</v>
      </c>
      <c r="H136" s="96" t="s">
        <v>16</v>
      </c>
      <c r="I136" s="96" t="s">
        <v>28</v>
      </c>
      <c r="J136" s="68"/>
      <c r="K136" s="120"/>
      <c r="L136" s="41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</row>
    <row r="137" spans="1:52" s="4" customFormat="1" ht="50.25" customHeight="1" x14ac:dyDescent="0.25">
      <c r="A137" s="95" t="s">
        <v>42</v>
      </c>
      <c r="B137" s="96" t="s">
        <v>23</v>
      </c>
      <c r="C137" s="96" t="s">
        <v>14</v>
      </c>
      <c r="D137" s="31">
        <f t="shared" si="32"/>
        <v>2000</v>
      </c>
      <c r="E137" s="31">
        <v>500</v>
      </c>
      <c r="F137" s="31">
        <v>600</v>
      </c>
      <c r="G137" s="31">
        <v>900</v>
      </c>
      <c r="H137" s="96" t="s">
        <v>16</v>
      </c>
      <c r="I137" s="96" t="s">
        <v>28</v>
      </c>
      <c r="J137" s="68" t="s">
        <v>135</v>
      </c>
      <c r="K137" s="120"/>
      <c r="L137" s="41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</row>
    <row r="138" spans="1:52" s="87" customFormat="1" ht="66.75" customHeight="1" x14ac:dyDescent="0.25">
      <c r="A138" s="95" t="s">
        <v>79</v>
      </c>
      <c r="B138" s="96" t="s">
        <v>159</v>
      </c>
      <c r="C138" s="96" t="s">
        <v>14</v>
      </c>
      <c r="D138" s="31">
        <f t="shared" si="32"/>
        <v>7462</v>
      </c>
      <c r="E138" s="34">
        <v>762</v>
      </c>
      <c r="F138" s="31">
        <v>2200</v>
      </c>
      <c r="G138" s="31">
        <v>4500</v>
      </c>
      <c r="H138" s="96" t="s">
        <v>16</v>
      </c>
      <c r="I138" s="96" t="s">
        <v>28</v>
      </c>
      <c r="J138" s="71" t="s">
        <v>134</v>
      </c>
      <c r="K138" s="216"/>
      <c r="L138" s="216"/>
    </row>
    <row r="139" spans="1:52" s="87" customFormat="1" ht="63" x14ac:dyDescent="0.25">
      <c r="A139" s="95" t="s">
        <v>84</v>
      </c>
      <c r="B139" s="96" t="s">
        <v>158</v>
      </c>
      <c r="C139" s="96" t="s">
        <v>14</v>
      </c>
      <c r="D139" s="31">
        <f t="shared" si="32"/>
        <v>500</v>
      </c>
      <c r="E139" s="34">
        <v>500</v>
      </c>
      <c r="F139" s="31">
        <v>0</v>
      </c>
      <c r="G139" s="34">
        <v>0</v>
      </c>
      <c r="H139" s="96" t="s">
        <v>16</v>
      </c>
      <c r="I139" s="96" t="s">
        <v>20</v>
      </c>
      <c r="J139" s="68"/>
      <c r="K139" s="120"/>
      <c r="L139" s="41"/>
    </row>
    <row r="140" spans="1:52" s="87" customFormat="1" ht="122.25" customHeight="1" x14ac:dyDescent="0.25">
      <c r="A140" s="100" t="s">
        <v>109</v>
      </c>
      <c r="B140" s="96" t="s">
        <v>110</v>
      </c>
      <c r="C140" s="96" t="s">
        <v>14</v>
      </c>
      <c r="D140" s="31">
        <f t="shared" si="32"/>
        <v>2500</v>
      </c>
      <c r="E140" s="31">
        <v>0</v>
      </c>
      <c r="F140" s="31">
        <v>2500</v>
      </c>
      <c r="G140" s="31">
        <v>0</v>
      </c>
      <c r="H140" s="101" t="s">
        <v>108</v>
      </c>
      <c r="I140" s="101" t="s">
        <v>20</v>
      </c>
      <c r="J140" s="68"/>
      <c r="K140" s="120"/>
      <c r="L140" s="41"/>
    </row>
    <row r="141" spans="1:52" s="87" customFormat="1" ht="32.25" customHeight="1" x14ac:dyDescent="0.25">
      <c r="A141" s="226" t="s">
        <v>38</v>
      </c>
      <c r="B141" s="223" t="s">
        <v>115</v>
      </c>
      <c r="C141" s="139" t="s">
        <v>14</v>
      </c>
      <c r="D141" s="12">
        <f>E141+F141+G141</f>
        <v>201.4</v>
      </c>
      <c r="E141" s="12">
        <v>201.4</v>
      </c>
      <c r="F141" s="12">
        <v>0</v>
      </c>
      <c r="G141" s="12">
        <v>0</v>
      </c>
      <c r="H141" s="223" t="s">
        <v>108</v>
      </c>
      <c r="I141" s="223" t="s">
        <v>20</v>
      </c>
      <c r="J141" s="68"/>
      <c r="K141" s="120"/>
      <c r="L141" s="41"/>
    </row>
    <row r="142" spans="1:52" s="87" customFormat="1" ht="35.25" customHeight="1" x14ac:dyDescent="0.25">
      <c r="A142" s="227"/>
      <c r="B142" s="224"/>
      <c r="C142" s="139" t="s">
        <v>15</v>
      </c>
      <c r="D142" s="12">
        <f>E142+F142+G142</f>
        <v>2036.2</v>
      </c>
      <c r="E142" s="12">
        <v>2036.2</v>
      </c>
      <c r="F142" s="12">
        <v>0</v>
      </c>
      <c r="G142" s="12">
        <v>0</v>
      </c>
      <c r="H142" s="224"/>
      <c r="I142" s="224"/>
      <c r="J142" s="68"/>
      <c r="K142" s="120"/>
      <c r="L142" s="41"/>
    </row>
    <row r="143" spans="1:52" s="87" customFormat="1" ht="42.75" customHeight="1" x14ac:dyDescent="0.25">
      <c r="A143" s="228"/>
      <c r="B143" s="225"/>
      <c r="C143" s="139" t="s">
        <v>11</v>
      </c>
      <c r="D143" s="12">
        <f t="shared" ref="D143" si="33">E143+F143+G143</f>
        <v>2237.6</v>
      </c>
      <c r="E143" s="33">
        <v>2237.6</v>
      </c>
      <c r="F143" s="12">
        <v>0</v>
      </c>
      <c r="G143" s="12">
        <v>0</v>
      </c>
      <c r="H143" s="225"/>
      <c r="I143" s="225"/>
      <c r="J143" s="68"/>
      <c r="K143" s="120"/>
      <c r="L143" s="41"/>
    </row>
    <row r="144" spans="1:52" s="87" customFormat="1" ht="42.75" customHeight="1" x14ac:dyDescent="0.25">
      <c r="A144" s="232" t="s">
        <v>94</v>
      </c>
      <c r="B144" s="229" t="s">
        <v>193</v>
      </c>
      <c r="C144" s="142" t="s">
        <v>14</v>
      </c>
      <c r="D144" s="31">
        <f>E144</f>
        <v>201.4</v>
      </c>
      <c r="E144" s="31">
        <v>201.4</v>
      </c>
      <c r="F144" s="31">
        <v>0</v>
      </c>
      <c r="G144" s="31">
        <v>0</v>
      </c>
      <c r="H144" s="229" t="s">
        <v>108</v>
      </c>
      <c r="I144" s="229" t="s">
        <v>20</v>
      </c>
      <c r="J144" s="68"/>
      <c r="K144" s="120"/>
      <c r="L144" s="41"/>
    </row>
    <row r="145" spans="1:52" s="87" customFormat="1" ht="42.75" customHeight="1" x14ac:dyDescent="0.25">
      <c r="A145" s="233"/>
      <c r="B145" s="230"/>
      <c r="C145" s="142" t="s">
        <v>15</v>
      </c>
      <c r="D145" s="31">
        <f t="shared" ref="D145:D146" si="34">E145</f>
        <v>2036.2</v>
      </c>
      <c r="E145" s="31">
        <v>2036.2</v>
      </c>
      <c r="F145" s="31">
        <v>0</v>
      </c>
      <c r="G145" s="31">
        <v>0</v>
      </c>
      <c r="H145" s="230"/>
      <c r="I145" s="230"/>
      <c r="J145" s="68"/>
      <c r="K145" s="120"/>
      <c r="L145" s="41"/>
    </row>
    <row r="146" spans="1:52" s="87" customFormat="1" ht="39.75" customHeight="1" x14ac:dyDescent="0.25">
      <c r="A146" s="234"/>
      <c r="B146" s="231"/>
      <c r="C146" s="142" t="s">
        <v>11</v>
      </c>
      <c r="D146" s="31">
        <f t="shared" si="34"/>
        <v>2237.6</v>
      </c>
      <c r="E146" s="31">
        <f>E145+E144</f>
        <v>2237.6</v>
      </c>
      <c r="F146" s="31">
        <v>0</v>
      </c>
      <c r="G146" s="31">
        <v>0</v>
      </c>
      <c r="H146" s="231"/>
      <c r="I146" s="231"/>
      <c r="J146" s="68"/>
      <c r="K146" s="120"/>
      <c r="L146" s="41"/>
    </row>
    <row r="147" spans="1:52" s="26" customFormat="1" ht="109.5" customHeight="1" x14ac:dyDescent="0.25">
      <c r="A147" s="89" t="s">
        <v>39</v>
      </c>
      <c r="B147" s="134" t="s">
        <v>180</v>
      </c>
      <c r="C147" s="88" t="s">
        <v>14</v>
      </c>
      <c r="D147" s="12">
        <f>E147+F147+G147</f>
        <v>0</v>
      </c>
      <c r="E147" s="12">
        <v>0</v>
      </c>
      <c r="F147" s="12">
        <v>0</v>
      </c>
      <c r="G147" s="12">
        <v>0</v>
      </c>
      <c r="H147" s="88" t="s">
        <v>16</v>
      </c>
      <c r="I147" s="88" t="s">
        <v>27</v>
      </c>
      <c r="J147" s="68" t="s">
        <v>133</v>
      </c>
      <c r="K147" s="76"/>
      <c r="L147" s="42"/>
    </row>
    <row r="148" spans="1:52" s="4" customFormat="1" ht="108.75" customHeight="1" x14ac:dyDescent="0.25">
      <c r="A148" s="89" t="s">
        <v>46</v>
      </c>
      <c r="B148" s="88" t="s">
        <v>66</v>
      </c>
      <c r="C148" s="88" t="s">
        <v>14</v>
      </c>
      <c r="D148" s="12">
        <f>E148+F148+G148</f>
        <v>90800</v>
      </c>
      <c r="E148" s="33">
        <v>28200</v>
      </c>
      <c r="F148" s="12">
        <v>30100</v>
      </c>
      <c r="G148" s="12">
        <v>32500</v>
      </c>
      <c r="H148" s="88" t="s">
        <v>88</v>
      </c>
      <c r="I148" s="88" t="s">
        <v>22</v>
      </c>
      <c r="J148" s="68"/>
      <c r="K148" s="76"/>
      <c r="L148" s="41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</row>
    <row r="149" spans="1:52" s="4" customFormat="1" ht="31.5" customHeight="1" x14ac:dyDescent="0.25">
      <c r="A149" s="165" t="s">
        <v>60</v>
      </c>
      <c r="B149" s="166"/>
      <c r="C149" s="15" t="s">
        <v>14</v>
      </c>
      <c r="D149" s="30">
        <f t="shared" ref="D149:D151" si="35">E149+F149+G149</f>
        <v>108789.6</v>
      </c>
      <c r="E149" s="30">
        <f>E148+E147+E134+E141</f>
        <v>31544.400000000001</v>
      </c>
      <c r="F149" s="30">
        <f t="shared" ref="F149:G149" si="36">F148+F147+F134+F141</f>
        <v>37418.199999999997</v>
      </c>
      <c r="G149" s="30">
        <f t="shared" si="36"/>
        <v>39827</v>
      </c>
      <c r="H149" s="207" t="s">
        <v>16</v>
      </c>
      <c r="I149" s="207" t="s">
        <v>27</v>
      </c>
      <c r="J149" s="68"/>
      <c r="K149" s="120"/>
      <c r="L149" s="41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</row>
    <row r="150" spans="1:52" s="4" customFormat="1" ht="31.5" x14ac:dyDescent="0.25">
      <c r="A150" s="167"/>
      <c r="B150" s="168"/>
      <c r="C150" s="15" t="s">
        <v>15</v>
      </c>
      <c r="D150" s="30">
        <f t="shared" si="35"/>
        <v>2036.2</v>
      </c>
      <c r="E150" s="30">
        <f>E142</f>
        <v>2036.2</v>
      </c>
      <c r="F150" s="30">
        <v>0</v>
      </c>
      <c r="G150" s="30">
        <v>0</v>
      </c>
      <c r="H150" s="208"/>
      <c r="I150" s="208"/>
      <c r="J150" s="68"/>
      <c r="K150" s="120"/>
      <c r="L150" s="41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</row>
    <row r="151" spans="1:52" s="4" customFormat="1" x14ac:dyDescent="0.25">
      <c r="A151" s="169"/>
      <c r="B151" s="170"/>
      <c r="C151" s="61" t="s">
        <v>139</v>
      </c>
      <c r="D151" s="30">
        <f t="shared" si="35"/>
        <v>110825.79999999999</v>
      </c>
      <c r="E151" s="62">
        <f>E149+E150</f>
        <v>33580.6</v>
      </c>
      <c r="F151" s="62">
        <f t="shared" ref="F151:G151" si="37">F149+F150</f>
        <v>37418.199999999997</v>
      </c>
      <c r="G151" s="62">
        <f t="shared" si="37"/>
        <v>39827</v>
      </c>
      <c r="H151" s="209"/>
      <c r="I151" s="209"/>
      <c r="J151" s="68"/>
      <c r="K151" s="120"/>
      <c r="L151" s="41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</row>
    <row r="152" spans="1:52" s="4" customFormat="1" ht="25.5" hidden="1" customHeight="1" x14ac:dyDescent="0.25">
      <c r="A152" s="217" t="s">
        <v>45</v>
      </c>
      <c r="B152" s="218"/>
      <c r="C152" s="218"/>
      <c r="D152" s="218"/>
      <c r="E152" s="218"/>
      <c r="F152" s="218"/>
      <c r="G152" s="218"/>
      <c r="H152" s="218"/>
      <c r="I152" s="219"/>
      <c r="J152" s="68"/>
      <c r="K152" s="120"/>
      <c r="L152" s="41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</row>
    <row r="153" spans="1:52" s="4" customFormat="1" ht="63" hidden="1" x14ac:dyDescent="0.25">
      <c r="A153" s="89">
        <v>1</v>
      </c>
      <c r="B153" s="88" t="s">
        <v>25</v>
      </c>
      <c r="C153" s="88" t="s">
        <v>14</v>
      </c>
      <c r="D153" s="12">
        <f>E153+F153+G153</f>
        <v>0</v>
      </c>
      <c r="E153" s="12">
        <f t="shared" ref="E153:G154" si="38">1000-1000</f>
        <v>0</v>
      </c>
      <c r="F153" s="12">
        <f t="shared" si="38"/>
        <v>0</v>
      </c>
      <c r="G153" s="12">
        <f t="shared" si="38"/>
        <v>0</v>
      </c>
      <c r="H153" s="88" t="s">
        <v>16</v>
      </c>
      <c r="I153" s="88" t="s">
        <v>20</v>
      </c>
      <c r="J153" s="220"/>
      <c r="K153" s="221"/>
      <c r="L153" s="221"/>
      <c r="M153" s="221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</row>
    <row r="154" spans="1:52" s="4" customFormat="1" ht="46.5" hidden="1" customHeight="1" x14ac:dyDescent="0.25">
      <c r="A154" s="95" t="s">
        <v>40</v>
      </c>
      <c r="B154" s="96" t="s">
        <v>117</v>
      </c>
      <c r="C154" s="96" t="s">
        <v>14</v>
      </c>
      <c r="D154" s="31">
        <f>E154+F154+G154</f>
        <v>0</v>
      </c>
      <c r="E154" s="31">
        <f t="shared" si="38"/>
        <v>0</v>
      </c>
      <c r="F154" s="31">
        <f t="shared" si="38"/>
        <v>0</v>
      </c>
      <c r="G154" s="31">
        <f t="shared" si="38"/>
        <v>0</v>
      </c>
      <c r="H154" s="96" t="s">
        <v>108</v>
      </c>
      <c r="I154" s="96" t="s">
        <v>20</v>
      </c>
      <c r="J154" s="68" t="s">
        <v>123</v>
      </c>
      <c r="K154" s="122"/>
      <c r="L154" s="90"/>
      <c r="M154" s="9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</row>
    <row r="155" spans="1:52" s="4" customFormat="1" ht="23.25" customHeight="1" x14ac:dyDescent="0.25">
      <c r="A155" s="217" t="s">
        <v>189</v>
      </c>
      <c r="B155" s="218"/>
      <c r="C155" s="218"/>
      <c r="D155" s="218"/>
      <c r="E155" s="218"/>
      <c r="F155" s="218"/>
      <c r="G155" s="218"/>
      <c r="H155" s="218"/>
      <c r="I155" s="219"/>
      <c r="J155" s="68"/>
      <c r="K155" s="120"/>
      <c r="L155" s="41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</row>
    <row r="156" spans="1:52" s="14" customFormat="1" ht="47.25" x14ac:dyDescent="0.25">
      <c r="A156" s="89" t="s">
        <v>37</v>
      </c>
      <c r="B156" s="88" t="s">
        <v>29</v>
      </c>
      <c r="C156" s="88" t="s">
        <v>14</v>
      </c>
      <c r="D156" s="33">
        <f>SUM(D157:D164)</f>
        <v>2000</v>
      </c>
      <c r="E156" s="12">
        <f>SUM(E157:E164)</f>
        <v>1000</v>
      </c>
      <c r="F156" s="33">
        <f t="shared" ref="F156:G156" si="39">SUM(F157:F164)</f>
        <v>1000</v>
      </c>
      <c r="G156" s="33">
        <f t="shared" si="39"/>
        <v>0</v>
      </c>
      <c r="H156" s="88" t="s">
        <v>16</v>
      </c>
      <c r="I156" s="88" t="s">
        <v>30</v>
      </c>
      <c r="J156" s="68"/>
      <c r="K156" s="76"/>
      <c r="L156" s="42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</row>
    <row r="157" spans="1:52" s="14" customFormat="1" ht="47.25" x14ac:dyDescent="0.25">
      <c r="A157" s="95" t="s">
        <v>40</v>
      </c>
      <c r="B157" s="96" t="s">
        <v>71</v>
      </c>
      <c r="C157" s="96" t="s">
        <v>14</v>
      </c>
      <c r="D157" s="31">
        <f t="shared" ref="D157:D162" si="40">E157+F157+G157</f>
        <v>0</v>
      </c>
      <c r="E157" s="31">
        <f>100-100</f>
        <v>0</v>
      </c>
      <c r="F157" s="34">
        <v>0</v>
      </c>
      <c r="G157" s="34">
        <v>0</v>
      </c>
      <c r="H157" s="96" t="s">
        <v>16</v>
      </c>
      <c r="I157" s="96" t="s">
        <v>30</v>
      </c>
      <c r="J157" s="68"/>
      <c r="K157" s="76"/>
      <c r="L157" s="42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</row>
    <row r="158" spans="1:52" s="14" customFormat="1" ht="45" customHeight="1" x14ac:dyDescent="0.25">
      <c r="A158" s="95" t="s">
        <v>41</v>
      </c>
      <c r="B158" s="96" t="s">
        <v>73</v>
      </c>
      <c r="C158" s="96" t="s">
        <v>14</v>
      </c>
      <c r="D158" s="31">
        <f t="shared" si="40"/>
        <v>0</v>
      </c>
      <c r="E158" s="31">
        <f>100-100</f>
        <v>0</v>
      </c>
      <c r="F158" s="34">
        <v>0</v>
      </c>
      <c r="G158" s="34">
        <v>0</v>
      </c>
      <c r="H158" s="96" t="s">
        <v>16</v>
      </c>
      <c r="I158" s="96" t="s">
        <v>30</v>
      </c>
      <c r="J158" s="68"/>
      <c r="K158" s="76"/>
      <c r="L158" s="42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</row>
    <row r="159" spans="1:52" s="14" customFormat="1" ht="47.25" x14ac:dyDescent="0.25">
      <c r="A159" s="95" t="s">
        <v>42</v>
      </c>
      <c r="B159" s="96" t="s">
        <v>155</v>
      </c>
      <c r="C159" s="96" t="s">
        <v>14</v>
      </c>
      <c r="D159" s="31">
        <f t="shared" si="40"/>
        <v>0</v>
      </c>
      <c r="E159" s="34">
        <f>1000-1000</f>
        <v>0</v>
      </c>
      <c r="F159" s="34">
        <v>0</v>
      </c>
      <c r="G159" s="34">
        <v>0</v>
      </c>
      <c r="H159" s="96" t="s">
        <v>16</v>
      </c>
      <c r="I159" s="96" t="s">
        <v>30</v>
      </c>
      <c r="J159" s="68"/>
      <c r="K159" s="76"/>
      <c r="L159" s="42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</row>
    <row r="160" spans="1:52" s="14" customFormat="1" ht="47.25" x14ac:dyDescent="0.25">
      <c r="A160" s="95" t="s">
        <v>79</v>
      </c>
      <c r="B160" s="96" t="s">
        <v>86</v>
      </c>
      <c r="C160" s="96" t="s">
        <v>14</v>
      </c>
      <c r="D160" s="31">
        <f t="shared" si="40"/>
        <v>0</v>
      </c>
      <c r="E160" s="31">
        <f>100-100</f>
        <v>0</v>
      </c>
      <c r="F160" s="34">
        <v>0</v>
      </c>
      <c r="G160" s="34">
        <v>0</v>
      </c>
      <c r="H160" s="96" t="s">
        <v>16</v>
      </c>
      <c r="I160" s="96" t="s">
        <v>30</v>
      </c>
      <c r="J160" s="68"/>
      <c r="K160" s="76"/>
      <c r="L160" s="42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</row>
    <row r="161" spans="1:52" s="14" customFormat="1" ht="47.25" x14ac:dyDescent="0.25">
      <c r="A161" s="95" t="s">
        <v>84</v>
      </c>
      <c r="B161" s="96" t="s">
        <v>165</v>
      </c>
      <c r="C161" s="96" t="s">
        <v>14</v>
      </c>
      <c r="D161" s="31">
        <f t="shared" si="40"/>
        <v>600</v>
      </c>
      <c r="E161" s="31">
        <f>500-200</f>
        <v>300</v>
      </c>
      <c r="F161" s="31">
        <f>500-200</f>
        <v>300</v>
      </c>
      <c r="G161" s="34">
        <f>500-500</f>
        <v>0</v>
      </c>
      <c r="H161" s="96" t="s">
        <v>16</v>
      </c>
      <c r="I161" s="96" t="s">
        <v>30</v>
      </c>
      <c r="J161" s="68"/>
      <c r="K161" s="130"/>
      <c r="L161" s="42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</row>
    <row r="162" spans="1:52" s="14" customFormat="1" ht="63" x14ac:dyDescent="0.25">
      <c r="A162" s="125" t="s">
        <v>109</v>
      </c>
      <c r="B162" s="126" t="s">
        <v>167</v>
      </c>
      <c r="C162" s="126" t="s">
        <v>14</v>
      </c>
      <c r="D162" s="31">
        <f t="shared" si="40"/>
        <v>200</v>
      </c>
      <c r="E162" s="31">
        <v>100</v>
      </c>
      <c r="F162" s="31">
        <v>100</v>
      </c>
      <c r="G162" s="34">
        <f>100-100</f>
        <v>0</v>
      </c>
      <c r="H162" s="126" t="s">
        <v>16</v>
      </c>
      <c r="I162" s="126" t="s">
        <v>30</v>
      </c>
      <c r="J162" s="68"/>
      <c r="K162" s="130"/>
      <c r="L162" s="42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</row>
    <row r="163" spans="1:52" s="14" customFormat="1" ht="47.25" x14ac:dyDescent="0.25">
      <c r="A163" s="125" t="s">
        <v>118</v>
      </c>
      <c r="B163" s="96" t="s">
        <v>78</v>
      </c>
      <c r="C163" s="96" t="s">
        <v>14</v>
      </c>
      <c r="D163" s="31">
        <f t="shared" ref="D163:D168" si="41">E163+F163+G163</f>
        <v>1000</v>
      </c>
      <c r="E163" s="31">
        <f>200+300</f>
        <v>500</v>
      </c>
      <c r="F163" s="31">
        <f>600-100</f>
        <v>500</v>
      </c>
      <c r="G163" s="34">
        <f>600-600</f>
        <v>0</v>
      </c>
      <c r="H163" s="96" t="s">
        <v>16</v>
      </c>
      <c r="I163" s="96" t="s">
        <v>31</v>
      </c>
      <c r="J163" s="68"/>
      <c r="K163" s="76"/>
      <c r="L163" s="42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</row>
    <row r="164" spans="1:52" s="26" customFormat="1" ht="47.25" x14ac:dyDescent="0.25">
      <c r="A164" s="125" t="s">
        <v>146</v>
      </c>
      <c r="B164" s="96" t="s">
        <v>23</v>
      </c>
      <c r="C164" s="96" t="s">
        <v>14</v>
      </c>
      <c r="D164" s="31">
        <f>E164+F164+G164</f>
        <v>200</v>
      </c>
      <c r="E164" s="31">
        <f>200-100</f>
        <v>100</v>
      </c>
      <c r="F164" s="34">
        <f>250-150</f>
        <v>100</v>
      </c>
      <c r="G164" s="34">
        <f>300-300</f>
        <v>0</v>
      </c>
      <c r="H164" s="96" t="s">
        <v>16</v>
      </c>
      <c r="I164" s="96" t="s">
        <v>31</v>
      </c>
      <c r="J164" s="68"/>
      <c r="K164" s="76"/>
      <c r="L164" s="42"/>
    </row>
    <row r="165" spans="1:52" s="14" customFormat="1" ht="53.25" customHeight="1" x14ac:dyDescent="0.25">
      <c r="A165" s="89" t="s">
        <v>38</v>
      </c>
      <c r="B165" s="88" t="s">
        <v>56</v>
      </c>
      <c r="C165" s="88" t="s">
        <v>14</v>
      </c>
      <c r="D165" s="12">
        <f t="shared" si="41"/>
        <v>3000</v>
      </c>
      <c r="E165" s="33">
        <f>E166+E167+E168+E169</f>
        <v>1000</v>
      </c>
      <c r="F165" s="33">
        <f t="shared" ref="F165:G165" si="42">F166+F167+F168+F169</f>
        <v>1000</v>
      </c>
      <c r="G165" s="33">
        <f t="shared" si="42"/>
        <v>1000</v>
      </c>
      <c r="H165" s="88" t="s">
        <v>16</v>
      </c>
      <c r="I165" s="88" t="s">
        <v>31</v>
      </c>
      <c r="J165" s="68"/>
      <c r="K165" s="76"/>
      <c r="L165" s="42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</row>
    <row r="166" spans="1:52" s="4" customFormat="1" ht="126" x14ac:dyDescent="0.25">
      <c r="A166" s="95" t="s">
        <v>94</v>
      </c>
      <c r="B166" s="44" t="s">
        <v>80</v>
      </c>
      <c r="C166" s="96" t="s">
        <v>14</v>
      </c>
      <c r="D166" s="31">
        <f t="shared" si="41"/>
        <v>2100</v>
      </c>
      <c r="E166" s="34">
        <f>750-50</f>
        <v>700</v>
      </c>
      <c r="F166" s="34">
        <f>750-50</f>
        <v>700</v>
      </c>
      <c r="G166" s="34">
        <f>750-50</f>
        <v>700</v>
      </c>
      <c r="H166" s="96" t="s">
        <v>16</v>
      </c>
      <c r="I166" s="96" t="s">
        <v>32</v>
      </c>
      <c r="J166" s="68"/>
      <c r="K166" s="120"/>
      <c r="L166" s="41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</row>
    <row r="167" spans="1:52" s="4" customFormat="1" ht="180" x14ac:dyDescent="0.25">
      <c r="A167" s="95" t="s">
        <v>49</v>
      </c>
      <c r="B167" s="45" t="s">
        <v>81</v>
      </c>
      <c r="C167" s="96" t="s">
        <v>14</v>
      </c>
      <c r="D167" s="31">
        <f t="shared" si="41"/>
        <v>300</v>
      </c>
      <c r="E167" s="34">
        <f t="shared" ref="E167:G169" si="43">150-50</f>
        <v>100</v>
      </c>
      <c r="F167" s="34">
        <f t="shared" si="43"/>
        <v>100</v>
      </c>
      <c r="G167" s="34">
        <f t="shared" si="43"/>
        <v>100</v>
      </c>
      <c r="H167" s="96" t="s">
        <v>16</v>
      </c>
      <c r="I167" s="96" t="s">
        <v>32</v>
      </c>
      <c r="J167" s="68"/>
      <c r="K167" s="120"/>
      <c r="L167" s="41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</row>
    <row r="168" spans="1:52" s="4" customFormat="1" ht="129.75" customHeight="1" x14ac:dyDescent="0.25">
      <c r="A168" s="95" t="s">
        <v>50</v>
      </c>
      <c r="B168" s="96" t="s">
        <v>82</v>
      </c>
      <c r="C168" s="96" t="s">
        <v>14</v>
      </c>
      <c r="D168" s="34">
        <f t="shared" si="41"/>
        <v>400</v>
      </c>
      <c r="E168" s="34">
        <f>150-50+100</f>
        <v>200</v>
      </c>
      <c r="F168" s="34">
        <f t="shared" si="43"/>
        <v>100</v>
      </c>
      <c r="G168" s="34">
        <f t="shared" si="43"/>
        <v>100</v>
      </c>
      <c r="H168" s="96" t="s">
        <v>16</v>
      </c>
      <c r="I168" s="96" t="s">
        <v>32</v>
      </c>
      <c r="J168" s="68"/>
      <c r="K168" s="120"/>
      <c r="L168" s="41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</row>
    <row r="169" spans="1:52" s="4" customFormat="1" ht="87.75" customHeight="1" x14ac:dyDescent="0.25">
      <c r="A169" s="99" t="s">
        <v>74</v>
      </c>
      <c r="B169" s="126" t="s">
        <v>90</v>
      </c>
      <c r="C169" s="96" t="s">
        <v>14</v>
      </c>
      <c r="D169" s="34">
        <f>E169+F169+G169</f>
        <v>200</v>
      </c>
      <c r="E169" s="84">
        <f>150-50-100</f>
        <v>0</v>
      </c>
      <c r="F169" s="31">
        <f t="shared" si="43"/>
        <v>100</v>
      </c>
      <c r="G169" s="31">
        <f t="shared" si="43"/>
        <v>100</v>
      </c>
      <c r="H169" s="101" t="s">
        <v>16</v>
      </c>
      <c r="I169" s="101" t="s">
        <v>32</v>
      </c>
      <c r="J169" s="68"/>
      <c r="K169" s="120"/>
      <c r="L169" s="41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</row>
    <row r="170" spans="1:52" s="4" customFormat="1" ht="34.5" customHeight="1" x14ac:dyDescent="0.25">
      <c r="A170" s="222" t="s">
        <v>39</v>
      </c>
      <c r="B170" s="195" t="s">
        <v>181</v>
      </c>
      <c r="C170" s="88" t="s">
        <v>14</v>
      </c>
      <c r="D170" s="25">
        <f>E170+F170+G170</f>
        <v>1426.38</v>
      </c>
      <c r="E170" s="12">
        <f>E172-E171</f>
        <v>1426.38</v>
      </c>
      <c r="F170" s="12">
        <f>2617.2-2617.2</f>
        <v>0</v>
      </c>
      <c r="G170" s="12">
        <f>1481.9-1481.9</f>
        <v>0</v>
      </c>
      <c r="H170" s="198" t="s">
        <v>16</v>
      </c>
      <c r="I170" s="198" t="s">
        <v>55</v>
      </c>
      <c r="J170" s="68"/>
      <c r="K170" s="120"/>
      <c r="L170" s="41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</row>
    <row r="171" spans="1:52" s="4" customFormat="1" ht="36.75" customHeight="1" x14ac:dyDescent="0.25">
      <c r="A171" s="222"/>
      <c r="B171" s="196"/>
      <c r="C171" s="88" t="s">
        <v>15</v>
      </c>
      <c r="D171" s="25">
        <f>E171+F171+G171</f>
        <v>1190.83</v>
      </c>
      <c r="E171" s="12">
        <v>1190.83</v>
      </c>
      <c r="F171" s="12">
        <v>0</v>
      </c>
      <c r="G171" s="12">
        <v>0</v>
      </c>
      <c r="H171" s="199"/>
      <c r="I171" s="199"/>
      <c r="J171" s="68"/>
      <c r="K171" s="120"/>
      <c r="L171" s="41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</row>
    <row r="172" spans="1:52" s="4" customFormat="1" ht="24" customHeight="1" x14ac:dyDescent="0.25">
      <c r="A172" s="222"/>
      <c r="B172" s="197"/>
      <c r="C172" s="88" t="s">
        <v>11</v>
      </c>
      <c r="D172" s="25">
        <f>D170+D171</f>
        <v>2617.21</v>
      </c>
      <c r="E172" s="12">
        <v>2617.21</v>
      </c>
      <c r="F172" s="12">
        <f>2617.2-2617.2</f>
        <v>0</v>
      </c>
      <c r="G172" s="12">
        <f>G170+G171</f>
        <v>0</v>
      </c>
      <c r="H172" s="200"/>
      <c r="I172" s="200"/>
      <c r="J172" s="68"/>
      <c r="K172" s="120"/>
      <c r="L172" s="41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</row>
    <row r="173" spans="1:52" s="4" customFormat="1" ht="31.5" customHeight="1" x14ac:dyDescent="0.25">
      <c r="A173" s="192" t="s">
        <v>46</v>
      </c>
      <c r="B173" s="195" t="s">
        <v>141</v>
      </c>
      <c r="C173" s="88" t="s">
        <v>14</v>
      </c>
      <c r="D173" s="25">
        <f>E173+F173+G173</f>
        <v>1536</v>
      </c>
      <c r="E173" s="12">
        <f>2617.2-2617.2</f>
        <v>0</v>
      </c>
      <c r="F173" s="33">
        <f>1481.9</f>
        <v>1481.9</v>
      </c>
      <c r="G173" s="33">
        <f>54.1</f>
        <v>54.1</v>
      </c>
      <c r="H173" s="198" t="s">
        <v>16</v>
      </c>
      <c r="I173" s="198" t="s">
        <v>55</v>
      </c>
      <c r="J173" s="68"/>
      <c r="K173" s="120"/>
      <c r="L173" s="41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</row>
    <row r="174" spans="1:52" s="4" customFormat="1" ht="31.5" customHeight="1" x14ac:dyDescent="0.25">
      <c r="A174" s="193"/>
      <c r="B174" s="196"/>
      <c r="C174" s="88" t="s">
        <v>15</v>
      </c>
      <c r="D174" s="25">
        <f>E174+F174+G174</f>
        <v>0</v>
      </c>
      <c r="E174" s="12">
        <v>0</v>
      </c>
      <c r="F174" s="33">
        <v>0</v>
      </c>
      <c r="G174" s="33">
        <v>0</v>
      </c>
      <c r="H174" s="199"/>
      <c r="I174" s="199"/>
      <c r="J174" s="68"/>
      <c r="K174" s="120"/>
      <c r="L174" s="41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</row>
    <row r="175" spans="1:52" s="4" customFormat="1" ht="18.75" customHeight="1" x14ac:dyDescent="0.25">
      <c r="A175" s="194"/>
      <c r="B175" s="197"/>
      <c r="C175" s="88" t="s">
        <v>11</v>
      </c>
      <c r="D175" s="25">
        <f>E175+F175+G175</f>
        <v>1536</v>
      </c>
      <c r="E175" s="12">
        <f>2617.2-2617.2</f>
        <v>0</v>
      </c>
      <c r="F175" s="33">
        <f>1481.9</f>
        <v>1481.9</v>
      </c>
      <c r="G175" s="33">
        <f>G173+G174</f>
        <v>54.1</v>
      </c>
      <c r="H175" s="200"/>
      <c r="I175" s="200"/>
      <c r="J175" s="68"/>
      <c r="K175" s="120"/>
      <c r="L175" s="41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</row>
    <row r="176" spans="1:52" s="4" customFormat="1" ht="35.25" customHeight="1" x14ac:dyDescent="0.25">
      <c r="A176" s="201" t="s">
        <v>61</v>
      </c>
      <c r="B176" s="202"/>
      <c r="C176" s="15" t="s">
        <v>14</v>
      </c>
      <c r="D176" s="30">
        <f>E176+F176+G176</f>
        <v>7962.380000000001</v>
      </c>
      <c r="E176" s="36">
        <f>E156+E165+E170</f>
        <v>3426.38</v>
      </c>
      <c r="F176" s="36">
        <f>F156+F165+F170+F173</f>
        <v>3481.9</v>
      </c>
      <c r="G176" s="36">
        <f>G156+G165+G170+G173</f>
        <v>1054.0999999999999</v>
      </c>
      <c r="H176" s="207" t="s">
        <v>16</v>
      </c>
      <c r="I176" s="207" t="s">
        <v>30</v>
      </c>
      <c r="J176" s="68"/>
      <c r="K176" s="120"/>
      <c r="L176" s="41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</row>
    <row r="177" spans="1:52" s="4" customFormat="1" ht="28.5" customHeight="1" x14ac:dyDescent="0.25">
      <c r="A177" s="203"/>
      <c r="B177" s="204"/>
      <c r="C177" s="15" t="s">
        <v>15</v>
      </c>
      <c r="D177" s="30">
        <f t="shared" ref="D177:D178" si="44">E177+F177+G177</f>
        <v>1190.83</v>
      </c>
      <c r="E177" s="30">
        <f>E171</f>
        <v>1190.83</v>
      </c>
      <c r="F177" s="30">
        <f t="shared" ref="F177:G177" si="45">F171</f>
        <v>0</v>
      </c>
      <c r="G177" s="30">
        <f t="shared" si="45"/>
        <v>0</v>
      </c>
      <c r="H177" s="208"/>
      <c r="I177" s="208"/>
      <c r="J177" s="68"/>
      <c r="K177" s="120"/>
      <c r="L177" s="41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</row>
    <row r="178" spans="1:52" s="4" customFormat="1" ht="17.25" customHeight="1" x14ac:dyDescent="0.25">
      <c r="A178" s="205"/>
      <c r="B178" s="206"/>
      <c r="C178" s="15" t="s">
        <v>11</v>
      </c>
      <c r="D178" s="30">
        <f t="shared" si="44"/>
        <v>9153.2100000000009</v>
      </c>
      <c r="E178" s="30">
        <f>E176+E177</f>
        <v>4617.21</v>
      </c>
      <c r="F178" s="30">
        <f t="shared" ref="F178:G178" si="46">F176+F177</f>
        <v>3481.9</v>
      </c>
      <c r="G178" s="30">
        <f t="shared" si="46"/>
        <v>1054.0999999999999</v>
      </c>
      <c r="H178" s="209"/>
      <c r="I178" s="209"/>
      <c r="J178" s="68"/>
      <c r="K178" s="120"/>
      <c r="L178" s="41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</row>
    <row r="179" spans="1:52" s="4" customFormat="1" ht="20.25" hidden="1" customHeight="1" x14ac:dyDescent="0.25">
      <c r="A179" s="184" t="s">
        <v>190</v>
      </c>
      <c r="B179" s="185"/>
      <c r="C179" s="185"/>
      <c r="D179" s="185"/>
      <c r="E179" s="185"/>
      <c r="F179" s="185"/>
      <c r="G179" s="185"/>
      <c r="H179" s="185"/>
      <c r="I179" s="186"/>
      <c r="J179" s="68"/>
      <c r="K179" s="120"/>
      <c r="L179" s="41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</row>
    <row r="180" spans="1:52" s="4" customFormat="1" ht="31.5" hidden="1" x14ac:dyDescent="0.25">
      <c r="A180" s="188">
        <v>1</v>
      </c>
      <c r="B180" s="189" t="s">
        <v>33</v>
      </c>
      <c r="C180" s="88" t="s">
        <v>14</v>
      </c>
      <c r="D180" s="103">
        <f>SUM(E180:G180)</f>
        <v>0</v>
      </c>
      <c r="E180" s="29">
        <v>0</v>
      </c>
      <c r="F180" s="29">
        <v>0</v>
      </c>
      <c r="G180" s="29">
        <v>0</v>
      </c>
      <c r="H180" s="189" t="s">
        <v>16</v>
      </c>
      <c r="I180" s="189" t="s">
        <v>34</v>
      </c>
      <c r="J180" s="68"/>
      <c r="K180" s="120"/>
      <c r="L180" s="41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</row>
    <row r="181" spans="1:52" s="4" customFormat="1" ht="31.5" hidden="1" x14ac:dyDescent="0.25">
      <c r="A181" s="188"/>
      <c r="B181" s="189"/>
      <c r="C181" s="88" t="s">
        <v>15</v>
      </c>
      <c r="D181" s="103">
        <v>0</v>
      </c>
      <c r="E181" s="29">
        <v>0</v>
      </c>
      <c r="F181" s="29">
        <v>0</v>
      </c>
      <c r="G181" s="29">
        <v>0</v>
      </c>
      <c r="H181" s="189"/>
      <c r="I181" s="189"/>
      <c r="J181" s="68"/>
      <c r="K181" s="120"/>
      <c r="L181" s="41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</row>
    <row r="182" spans="1:52" s="4" customFormat="1" ht="58.5" hidden="1" customHeight="1" x14ac:dyDescent="0.25">
      <c r="A182" s="188"/>
      <c r="B182" s="189"/>
      <c r="C182" s="88" t="s">
        <v>11</v>
      </c>
      <c r="D182" s="12">
        <f>SUM(E182:G182)</f>
        <v>0</v>
      </c>
      <c r="E182" s="16">
        <f>E180+E181</f>
        <v>0</v>
      </c>
      <c r="F182" s="16">
        <f>F180+F181</f>
        <v>0</v>
      </c>
      <c r="G182" s="16">
        <f>G180+G181</f>
        <v>0</v>
      </c>
      <c r="H182" s="189"/>
      <c r="I182" s="189"/>
      <c r="J182" s="68"/>
      <c r="K182" s="120"/>
      <c r="L182" s="41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</row>
    <row r="183" spans="1:52" s="4" customFormat="1" ht="18" customHeight="1" x14ac:dyDescent="0.25">
      <c r="A183" s="184" t="s">
        <v>191</v>
      </c>
      <c r="B183" s="185"/>
      <c r="C183" s="185"/>
      <c r="D183" s="185"/>
      <c r="E183" s="185"/>
      <c r="F183" s="185"/>
      <c r="G183" s="185"/>
      <c r="H183" s="185"/>
      <c r="I183" s="186"/>
      <c r="J183" s="68"/>
      <c r="K183" s="120"/>
      <c r="L183" s="41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</row>
    <row r="184" spans="1:52" s="81" customFormat="1" ht="177" customHeight="1" x14ac:dyDescent="0.25">
      <c r="A184" s="128" t="s">
        <v>37</v>
      </c>
      <c r="B184" s="77" t="s">
        <v>145</v>
      </c>
      <c r="C184" s="77" t="s">
        <v>14</v>
      </c>
      <c r="D184" s="12">
        <f>E184+F184+G184</f>
        <v>549.90000000000009</v>
      </c>
      <c r="E184" s="16">
        <v>183.3</v>
      </c>
      <c r="F184" s="16">
        <f>0+183.3</f>
        <v>183.3</v>
      </c>
      <c r="G184" s="16">
        <f>0+183.3</f>
        <v>183.3</v>
      </c>
      <c r="H184" s="123" t="s">
        <v>88</v>
      </c>
      <c r="I184" s="129" t="s">
        <v>144</v>
      </c>
      <c r="J184" s="78"/>
      <c r="K184" s="76"/>
      <c r="L184" s="79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  <c r="AA184" s="80"/>
      <c r="AB184" s="80"/>
      <c r="AC184" s="80"/>
      <c r="AD184" s="80"/>
      <c r="AE184" s="80"/>
      <c r="AF184" s="80"/>
      <c r="AG184" s="80"/>
      <c r="AH184" s="80"/>
      <c r="AI184" s="80"/>
      <c r="AJ184" s="80"/>
      <c r="AK184" s="80"/>
      <c r="AL184" s="80"/>
      <c r="AM184" s="80"/>
      <c r="AN184" s="80"/>
      <c r="AO184" s="80"/>
      <c r="AP184" s="80"/>
      <c r="AQ184" s="80"/>
      <c r="AR184" s="80"/>
      <c r="AS184" s="80"/>
      <c r="AT184" s="80"/>
      <c r="AU184" s="80"/>
      <c r="AV184" s="80"/>
      <c r="AW184" s="80"/>
      <c r="AX184" s="80"/>
      <c r="AY184" s="80"/>
      <c r="AZ184" s="80"/>
    </row>
    <row r="185" spans="1:52" s="81" customFormat="1" ht="24.75" customHeight="1" x14ac:dyDescent="0.25">
      <c r="A185" s="187" t="s">
        <v>192</v>
      </c>
      <c r="B185" s="187"/>
      <c r="C185" s="187"/>
      <c r="D185" s="187"/>
      <c r="E185" s="187"/>
      <c r="F185" s="187"/>
      <c r="G185" s="187"/>
      <c r="H185" s="187"/>
      <c r="I185" s="187"/>
      <c r="J185" s="78"/>
      <c r="K185" s="76"/>
      <c r="L185" s="79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  <c r="AE185" s="80"/>
      <c r="AF185" s="80"/>
      <c r="AG185" s="80"/>
      <c r="AH185" s="80"/>
      <c r="AI185" s="80"/>
      <c r="AJ185" s="80"/>
      <c r="AK185" s="80"/>
      <c r="AL185" s="80"/>
      <c r="AM185" s="80"/>
      <c r="AN185" s="80"/>
      <c r="AO185" s="80"/>
      <c r="AP185" s="80"/>
      <c r="AQ185" s="80"/>
      <c r="AR185" s="80"/>
      <c r="AS185" s="80"/>
      <c r="AT185" s="80"/>
      <c r="AU185" s="80"/>
      <c r="AV185" s="80"/>
      <c r="AW185" s="80"/>
      <c r="AX185" s="80"/>
      <c r="AY185" s="80"/>
      <c r="AZ185" s="80"/>
    </row>
    <row r="186" spans="1:52" s="81" customFormat="1" ht="38.25" customHeight="1" x14ac:dyDescent="0.25">
      <c r="A186" s="188" t="s">
        <v>37</v>
      </c>
      <c r="B186" s="189" t="s">
        <v>150</v>
      </c>
      <c r="C186" s="105" t="s">
        <v>14</v>
      </c>
      <c r="D186" s="145">
        <f>E186+F186+G186</f>
        <v>0</v>
      </c>
      <c r="E186" s="146">
        <f>296.5-296.5</f>
        <v>0</v>
      </c>
      <c r="F186" s="43">
        <v>0</v>
      </c>
      <c r="G186" s="43">
        <v>0</v>
      </c>
      <c r="H186" s="190" t="s">
        <v>16</v>
      </c>
      <c r="I186" s="191" t="s">
        <v>148</v>
      </c>
      <c r="J186" s="78"/>
      <c r="K186" s="76"/>
      <c r="L186" s="79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  <c r="AG186" s="80"/>
      <c r="AH186" s="80"/>
      <c r="AI186" s="80"/>
      <c r="AJ186" s="80"/>
      <c r="AK186" s="80"/>
      <c r="AL186" s="80"/>
      <c r="AM186" s="80"/>
      <c r="AN186" s="80"/>
      <c r="AO186" s="80"/>
      <c r="AP186" s="80"/>
      <c r="AQ186" s="80"/>
      <c r="AR186" s="80"/>
      <c r="AS186" s="80"/>
      <c r="AT186" s="80"/>
      <c r="AU186" s="80"/>
      <c r="AV186" s="80"/>
      <c r="AW186" s="80"/>
      <c r="AX186" s="80"/>
      <c r="AY186" s="80"/>
      <c r="AZ186" s="80"/>
    </row>
    <row r="187" spans="1:52" s="81" customFormat="1" ht="44.25" customHeight="1" x14ac:dyDescent="0.25">
      <c r="A187" s="188"/>
      <c r="B187" s="189"/>
      <c r="C187" s="105" t="s">
        <v>15</v>
      </c>
      <c r="D187" s="145">
        <f>E187+F187+G187</f>
        <v>0</v>
      </c>
      <c r="E187" s="146">
        <f>3410.1-3410.1</f>
        <v>0</v>
      </c>
      <c r="F187" s="43">
        <v>0</v>
      </c>
      <c r="G187" s="43">
        <v>0</v>
      </c>
      <c r="H187" s="190"/>
      <c r="I187" s="191"/>
      <c r="J187" s="78"/>
      <c r="K187" s="76"/>
      <c r="L187" s="79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  <c r="AG187" s="80"/>
      <c r="AH187" s="80"/>
      <c r="AI187" s="80"/>
      <c r="AJ187" s="80"/>
      <c r="AK187" s="80"/>
      <c r="AL187" s="80"/>
      <c r="AM187" s="80"/>
      <c r="AN187" s="80"/>
      <c r="AO187" s="80"/>
      <c r="AP187" s="80"/>
      <c r="AQ187" s="80"/>
      <c r="AR187" s="80"/>
      <c r="AS187" s="80"/>
      <c r="AT187" s="80"/>
      <c r="AU187" s="80"/>
      <c r="AV187" s="80"/>
      <c r="AW187" s="80"/>
      <c r="AX187" s="80"/>
      <c r="AY187" s="80"/>
      <c r="AZ187" s="80"/>
    </row>
    <row r="188" spans="1:52" s="81" customFormat="1" ht="63.75" customHeight="1" x14ac:dyDescent="0.25">
      <c r="A188" s="188"/>
      <c r="B188" s="189"/>
      <c r="C188" s="105" t="s">
        <v>11</v>
      </c>
      <c r="D188" s="144">
        <f>E188+F188+G188</f>
        <v>0</v>
      </c>
      <c r="E188" s="43">
        <f>E186+E187</f>
        <v>0</v>
      </c>
      <c r="F188" s="43">
        <v>0</v>
      </c>
      <c r="G188" s="43">
        <v>0</v>
      </c>
      <c r="H188" s="190"/>
      <c r="I188" s="191"/>
      <c r="J188" s="78"/>
      <c r="K188" s="76"/>
      <c r="L188" s="79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  <c r="AG188" s="80"/>
      <c r="AH188" s="80"/>
      <c r="AI188" s="80"/>
      <c r="AJ188" s="80"/>
      <c r="AK188" s="80"/>
      <c r="AL188" s="80"/>
      <c r="AM188" s="80"/>
      <c r="AN188" s="80"/>
      <c r="AO188" s="80"/>
      <c r="AP188" s="80"/>
      <c r="AQ188" s="80"/>
      <c r="AR188" s="80"/>
      <c r="AS188" s="80"/>
      <c r="AT188" s="80"/>
      <c r="AU188" s="80"/>
      <c r="AV188" s="80"/>
      <c r="AW188" s="80"/>
      <c r="AX188" s="80"/>
      <c r="AY188" s="80"/>
      <c r="AZ188" s="80"/>
    </row>
    <row r="189" spans="1:52" s="4" customFormat="1" ht="30.75" customHeight="1" x14ac:dyDescent="0.25">
      <c r="A189" s="159" t="s">
        <v>63</v>
      </c>
      <c r="B189" s="160"/>
      <c r="C189" s="15" t="s">
        <v>14</v>
      </c>
      <c r="D189" s="30">
        <f>E189+F189+G189</f>
        <v>361877.78</v>
      </c>
      <c r="E189" s="36">
        <f>E180+E176+E153+E149+E129+E184+E186</f>
        <v>113454.48</v>
      </c>
      <c r="F189" s="36">
        <f t="shared" ref="F189:G189" si="47">F180+F176+F153+F149+F129+F184+F186</f>
        <v>124469.90000000001</v>
      </c>
      <c r="G189" s="36">
        <f t="shared" si="47"/>
        <v>123953.40000000001</v>
      </c>
      <c r="H189" s="165"/>
      <c r="I189" s="166"/>
      <c r="J189" s="68"/>
      <c r="K189" s="120"/>
      <c r="L189" s="41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</row>
    <row r="190" spans="1:52" s="4" customFormat="1" ht="26.25" customHeight="1" x14ac:dyDescent="0.25">
      <c r="A190" s="161"/>
      <c r="B190" s="162"/>
      <c r="C190" s="15" t="s">
        <v>91</v>
      </c>
      <c r="D190" s="30">
        <f t="shared" ref="D190:D192" si="48">E190+F190+G190</f>
        <v>0</v>
      </c>
      <c r="E190" s="36">
        <f>E130</f>
        <v>0</v>
      </c>
      <c r="F190" s="30">
        <f>F130</f>
        <v>0</v>
      </c>
      <c r="G190" s="30">
        <f>G130</f>
        <v>0</v>
      </c>
      <c r="H190" s="167"/>
      <c r="I190" s="168"/>
      <c r="J190" s="68"/>
      <c r="K190" s="120"/>
      <c r="L190" s="41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</row>
    <row r="191" spans="1:52" s="4" customFormat="1" ht="29.25" customHeight="1" x14ac:dyDescent="0.25">
      <c r="A191" s="161"/>
      <c r="B191" s="162"/>
      <c r="C191" s="15" t="s">
        <v>15</v>
      </c>
      <c r="D191" s="30">
        <f t="shared" si="48"/>
        <v>6227.03</v>
      </c>
      <c r="E191" s="36">
        <f>E181+E177+E131+E150+E187</f>
        <v>6227.03</v>
      </c>
      <c r="F191" s="30">
        <f>F181+F177+F131</f>
        <v>0</v>
      </c>
      <c r="G191" s="30">
        <f>G181+G177+G131+G150</f>
        <v>0</v>
      </c>
      <c r="H191" s="167"/>
      <c r="I191" s="168"/>
      <c r="J191" s="68"/>
      <c r="K191" s="120"/>
      <c r="L191" s="41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</row>
    <row r="192" spans="1:52" s="4" customFormat="1" x14ac:dyDescent="0.25">
      <c r="A192" s="163"/>
      <c r="B192" s="164"/>
      <c r="C192" s="15" t="s">
        <v>11</v>
      </c>
      <c r="D192" s="30">
        <f t="shared" si="48"/>
        <v>368104.81</v>
      </c>
      <c r="E192" s="36">
        <f>E189+E190+E191</f>
        <v>119681.51</v>
      </c>
      <c r="F192" s="30">
        <f t="shared" ref="F192" si="49">F189+F190+F191</f>
        <v>124469.90000000001</v>
      </c>
      <c r="G192" s="30">
        <f>G189+G190+G191</f>
        <v>123953.40000000001</v>
      </c>
      <c r="H192" s="169"/>
      <c r="I192" s="170"/>
      <c r="J192" s="68"/>
      <c r="K192" s="120"/>
      <c r="L192" s="41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</row>
    <row r="193" spans="1:52" s="4" customFormat="1" ht="31.5" customHeight="1" x14ac:dyDescent="0.25">
      <c r="A193" s="171" t="s">
        <v>62</v>
      </c>
      <c r="B193" s="172"/>
      <c r="C193" s="19" t="s">
        <v>14</v>
      </c>
      <c r="D193" s="37">
        <f>E193+F193+G193</f>
        <v>366722.03898000001</v>
      </c>
      <c r="E193" s="37">
        <f>E189+E82</f>
        <v>116689.90897999999</v>
      </c>
      <c r="F193" s="37">
        <f>F189+F82</f>
        <v>125278.70000000001</v>
      </c>
      <c r="G193" s="37">
        <f>G189+G82</f>
        <v>124753.43000000001</v>
      </c>
      <c r="H193" s="177"/>
      <c r="I193" s="178"/>
      <c r="J193" s="68"/>
      <c r="K193" s="183"/>
      <c r="L193" s="183"/>
      <c r="M193" s="183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1:52" s="4" customFormat="1" ht="31.5" x14ac:dyDescent="0.25">
      <c r="A194" s="173"/>
      <c r="B194" s="174"/>
      <c r="C194" s="19" t="s">
        <v>91</v>
      </c>
      <c r="D194" s="37">
        <f t="shared" ref="D194:D196" si="50">E194+F194+G194</f>
        <v>0</v>
      </c>
      <c r="E194" s="37">
        <f>E190</f>
        <v>0</v>
      </c>
      <c r="F194" s="37">
        <f t="shared" ref="F194:G194" si="51">F190</f>
        <v>0</v>
      </c>
      <c r="G194" s="37">
        <f t="shared" si="51"/>
        <v>0</v>
      </c>
      <c r="H194" s="179"/>
      <c r="I194" s="180"/>
      <c r="J194" s="68"/>
      <c r="K194" s="120"/>
      <c r="L194" s="41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</row>
    <row r="195" spans="1:52" s="4" customFormat="1" ht="31.5" x14ac:dyDescent="0.25">
      <c r="A195" s="173"/>
      <c r="B195" s="174"/>
      <c r="C195" s="19" t="s">
        <v>15</v>
      </c>
      <c r="D195" s="37">
        <f>E195+F195+G195</f>
        <v>53171.574590000004</v>
      </c>
      <c r="E195" s="37">
        <f>E191+E83</f>
        <v>38691.774590000001</v>
      </c>
      <c r="F195" s="37">
        <f>F191+F83</f>
        <v>7279.5</v>
      </c>
      <c r="G195" s="37">
        <f>G191+G83</f>
        <v>7200.3</v>
      </c>
      <c r="H195" s="179"/>
      <c r="I195" s="180"/>
      <c r="J195" s="68"/>
      <c r="K195" s="120"/>
      <c r="L195" s="41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</row>
    <row r="196" spans="1:52" s="4" customFormat="1" ht="23.25" customHeight="1" x14ac:dyDescent="0.25">
      <c r="A196" s="175"/>
      <c r="B196" s="176"/>
      <c r="C196" s="19" t="s">
        <v>11</v>
      </c>
      <c r="D196" s="37">
        <f t="shared" si="50"/>
        <v>419893.61357000005</v>
      </c>
      <c r="E196" s="107">
        <f>E193+E194+E195</f>
        <v>155381.68356999999</v>
      </c>
      <c r="F196" s="37">
        <f>F193+F194+F195</f>
        <v>132558.20000000001</v>
      </c>
      <c r="G196" s="37">
        <f t="shared" ref="G196" si="52">G193+G194+G195</f>
        <v>131953.73000000001</v>
      </c>
      <c r="H196" s="181"/>
      <c r="I196" s="182"/>
      <c r="J196" s="68"/>
      <c r="K196" s="120"/>
      <c r="L196" s="41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</row>
    <row r="197" spans="1:52" s="4" customFormat="1" hidden="1" x14ac:dyDescent="0.25">
      <c r="A197" s="102"/>
      <c r="B197" s="9"/>
      <c r="C197" s="10"/>
      <c r="D197" s="11"/>
      <c r="E197" s="28"/>
      <c r="F197" s="28"/>
      <c r="G197" s="28"/>
      <c r="H197" s="9"/>
      <c r="I197" s="10"/>
      <c r="J197" s="68"/>
      <c r="K197" s="120"/>
      <c r="L197" s="41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</row>
    <row r="198" spans="1:52" s="4" customFormat="1" x14ac:dyDescent="0.25">
      <c r="A198" s="102"/>
      <c r="B198" s="9"/>
      <c r="C198" s="10"/>
      <c r="D198" s="11"/>
      <c r="E198" s="28"/>
      <c r="F198" s="28"/>
      <c r="G198" s="28"/>
      <c r="H198" s="9"/>
      <c r="I198" s="10"/>
      <c r="J198" s="68"/>
      <c r="K198" s="120"/>
      <c r="L198" s="41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</row>
    <row r="199" spans="1:52" s="4" customFormat="1" x14ac:dyDescent="0.25">
      <c r="A199" s="102"/>
      <c r="B199" s="9"/>
      <c r="C199" s="10"/>
      <c r="D199" s="11"/>
      <c r="E199" s="28"/>
      <c r="F199" s="83"/>
      <c r="G199" s="28"/>
      <c r="H199" s="9"/>
      <c r="I199" s="10"/>
      <c r="J199" s="68"/>
      <c r="K199" s="120"/>
      <c r="L199" s="41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</row>
    <row r="200" spans="1:52" s="4" customFormat="1" x14ac:dyDescent="0.25">
      <c r="A200" s="102"/>
      <c r="B200" s="158"/>
      <c r="C200" s="158"/>
      <c r="D200" s="158"/>
      <c r="E200" s="147"/>
      <c r="F200" s="147"/>
      <c r="G200" s="148"/>
      <c r="H200" s="149"/>
      <c r="I200" s="10"/>
      <c r="J200" s="68"/>
      <c r="K200" s="120"/>
      <c r="L200" s="41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</row>
    <row r="201" spans="1:52" s="4" customFormat="1" x14ac:dyDescent="0.25">
      <c r="A201" s="133"/>
      <c r="B201" s="150"/>
      <c r="C201" s="158"/>
      <c r="D201" s="158"/>
      <c r="E201" s="147"/>
      <c r="F201" s="147"/>
      <c r="G201" s="148"/>
      <c r="H201" s="149"/>
      <c r="I201" s="10"/>
      <c r="J201" s="68"/>
      <c r="K201" s="120"/>
      <c r="L201" s="41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</row>
    <row r="202" spans="1:52" s="4" customFormat="1" x14ac:dyDescent="0.25">
      <c r="A202" s="133"/>
      <c r="B202" s="151"/>
      <c r="C202" s="151"/>
      <c r="D202" s="151"/>
      <c r="E202" s="147"/>
      <c r="F202" s="147"/>
      <c r="G202" s="148"/>
      <c r="H202" s="149"/>
      <c r="I202" s="10"/>
      <c r="J202" s="68"/>
      <c r="K202" s="120"/>
      <c r="L202" s="41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</row>
    <row r="203" spans="1:52" s="4" customFormat="1" x14ac:dyDescent="0.25">
      <c r="A203" s="102"/>
      <c r="B203" s="149"/>
      <c r="C203" s="152"/>
      <c r="D203" s="153"/>
      <c r="E203" s="153"/>
      <c r="F203" s="153"/>
      <c r="G203" s="153"/>
      <c r="H203" s="153"/>
      <c r="I203" s="10"/>
      <c r="J203" s="68"/>
      <c r="K203" s="120"/>
      <c r="L203" s="41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</row>
    <row r="204" spans="1:52" s="4" customFormat="1" x14ac:dyDescent="0.25">
      <c r="A204" s="102"/>
      <c r="B204" s="158"/>
      <c r="C204" s="158"/>
      <c r="D204" s="158"/>
      <c r="E204" s="148"/>
      <c r="F204" s="148"/>
      <c r="G204" s="148"/>
      <c r="H204" s="149"/>
      <c r="I204" s="10"/>
      <c r="J204" s="68"/>
      <c r="K204" s="120"/>
      <c r="L204" s="41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</row>
    <row r="205" spans="1:52" s="4" customFormat="1" x14ac:dyDescent="0.25">
      <c r="A205" s="102"/>
      <c r="B205" s="149"/>
      <c r="C205" s="152"/>
      <c r="D205" s="148"/>
      <c r="E205" s="153"/>
      <c r="F205" s="153"/>
      <c r="G205" s="153"/>
      <c r="H205" s="149"/>
      <c r="I205" s="10"/>
      <c r="J205" s="68"/>
      <c r="K205" s="120"/>
      <c r="L205" s="41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</row>
    <row r="206" spans="1:52" s="4" customFormat="1" x14ac:dyDescent="0.25">
      <c r="A206" s="102"/>
      <c r="B206" s="149"/>
      <c r="C206" s="152"/>
      <c r="D206" s="148"/>
      <c r="E206" s="153"/>
      <c r="F206" s="153"/>
      <c r="G206" s="153"/>
      <c r="H206" s="149"/>
      <c r="I206" s="10"/>
      <c r="J206" s="68"/>
      <c r="K206" s="120"/>
      <c r="L206" s="41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</row>
    <row r="207" spans="1:52" s="4" customFormat="1" x14ac:dyDescent="0.25">
      <c r="A207" s="102"/>
      <c r="B207" s="155"/>
      <c r="C207" s="157"/>
      <c r="D207" s="154"/>
      <c r="E207" s="154"/>
      <c r="F207" s="156"/>
      <c r="G207" s="156"/>
      <c r="H207" s="155"/>
      <c r="I207" s="10"/>
      <c r="J207" s="68"/>
      <c r="K207" s="120"/>
      <c r="L207" s="41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</row>
    <row r="208" spans="1:52" s="4" customFormat="1" x14ac:dyDescent="0.25">
      <c r="A208" s="102"/>
      <c r="B208" s="9"/>
      <c r="C208" s="10"/>
      <c r="D208" s="11"/>
      <c r="E208" s="28"/>
      <c r="F208" s="28"/>
      <c r="G208" s="28"/>
      <c r="H208" s="9"/>
      <c r="I208" s="10"/>
      <c r="J208" s="68"/>
      <c r="K208" s="120"/>
      <c r="L208" s="41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</row>
    <row r="209" spans="1:52" s="4" customFormat="1" x14ac:dyDescent="0.25">
      <c r="A209" s="102"/>
      <c r="B209" s="9"/>
      <c r="C209" s="10"/>
      <c r="D209" s="11"/>
      <c r="E209" s="28"/>
      <c r="F209" s="28"/>
      <c r="G209" s="28"/>
      <c r="H209" s="9"/>
      <c r="I209" s="10"/>
      <c r="J209" s="68"/>
      <c r="K209" s="120"/>
      <c r="L209" s="41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</row>
    <row r="210" spans="1:52" s="4" customFormat="1" x14ac:dyDescent="0.25">
      <c r="A210" s="102"/>
      <c r="B210" s="9"/>
      <c r="C210" s="23"/>
      <c r="D210" s="11"/>
      <c r="E210" s="11"/>
      <c r="F210" s="28"/>
      <c r="G210" s="28"/>
      <c r="H210" s="9"/>
      <c r="I210" s="10"/>
      <c r="J210" s="68"/>
      <c r="K210" s="120"/>
      <c r="L210" s="41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</row>
    <row r="211" spans="1:52" s="4" customFormat="1" x14ac:dyDescent="0.25">
      <c r="A211" s="102"/>
      <c r="B211" s="9"/>
      <c r="C211" s="10"/>
      <c r="D211" s="11"/>
      <c r="E211" s="28"/>
      <c r="F211" s="28"/>
      <c r="G211" s="28"/>
      <c r="H211" s="9"/>
      <c r="I211" s="10"/>
      <c r="J211" s="68"/>
      <c r="K211" s="120"/>
      <c r="L211" s="41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</row>
    <row r="212" spans="1:52" s="4" customFormat="1" x14ac:dyDescent="0.25">
      <c r="A212" s="102"/>
      <c r="B212" s="9"/>
      <c r="C212" s="10"/>
      <c r="D212" s="11"/>
      <c r="E212" s="28"/>
      <c r="F212" s="28"/>
      <c r="G212" s="28"/>
      <c r="H212" s="9"/>
      <c r="I212" s="10"/>
      <c r="J212" s="68"/>
      <c r="K212" s="120"/>
      <c r="L212" s="41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</row>
    <row r="213" spans="1:52" s="4" customFormat="1" x14ac:dyDescent="0.25">
      <c r="A213" s="102"/>
      <c r="B213" s="9"/>
      <c r="C213" s="10"/>
      <c r="D213" s="11"/>
      <c r="E213" s="28"/>
      <c r="F213" s="28"/>
      <c r="G213" s="28"/>
      <c r="H213" s="9"/>
      <c r="I213" s="10"/>
      <c r="J213" s="68"/>
      <c r="K213" s="120"/>
      <c r="L213" s="41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</row>
    <row r="214" spans="1:52" s="4" customFormat="1" x14ac:dyDescent="0.25">
      <c r="A214" s="102"/>
      <c r="B214" s="9"/>
      <c r="C214" s="10"/>
      <c r="D214" s="11"/>
      <c r="E214" s="28"/>
      <c r="F214" s="28"/>
      <c r="G214" s="28"/>
      <c r="H214" s="9"/>
      <c r="I214" s="10"/>
      <c r="J214" s="68"/>
      <c r="K214" s="120"/>
      <c r="L214" s="41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</row>
    <row r="215" spans="1:52" s="4" customFormat="1" x14ac:dyDescent="0.25">
      <c r="A215" s="102"/>
      <c r="B215" s="9"/>
      <c r="C215" s="10"/>
      <c r="D215" s="11"/>
      <c r="E215" s="28"/>
      <c r="F215" s="28"/>
      <c r="G215" s="28"/>
      <c r="H215" s="9"/>
      <c r="I215" s="10"/>
      <c r="J215" s="68"/>
      <c r="K215" s="120"/>
      <c r="L215" s="41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</row>
    <row r="216" spans="1:52" s="4" customFormat="1" x14ac:dyDescent="0.25">
      <c r="A216" s="102"/>
      <c r="B216" s="9"/>
      <c r="C216" s="10"/>
      <c r="D216" s="11"/>
      <c r="E216" s="28"/>
      <c r="F216" s="28"/>
      <c r="G216" s="28"/>
      <c r="H216" s="9"/>
      <c r="I216" s="10"/>
      <c r="J216" s="68"/>
      <c r="K216" s="120"/>
      <c r="L216" s="41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</row>
    <row r="217" spans="1:52" s="4" customFormat="1" x14ac:dyDescent="0.25">
      <c r="A217" s="102"/>
      <c r="B217" s="9"/>
      <c r="C217" s="10"/>
      <c r="D217" s="11"/>
      <c r="E217" s="28"/>
      <c r="F217" s="28"/>
      <c r="G217" s="28"/>
      <c r="H217" s="9"/>
      <c r="I217" s="10"/>
      <c r="J217" s="68"/>
      <c r="K217" s="120"/>
      <c r="L217" s="41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</row>
    <row r="218" spans="1:52" s="4" customFormat="1" x14ac:dyDescent="0.25">
      <c r="A218" s="102"/>
      <c r="B218" s="9"/>
      <c r="C218" s="10"/>
      <c r="D218" s="11"/>
      <c r="E218" s="28"/>
      <c r="F218" s="28"/>
      <c r="G218" s="28"/>
      <c r="H218" s="9"/>
      <c r="I218" s="10"/>
      <c r="J218" s="68"/>
      <c r="K218" s="120"/>
      <c r="L218" s="41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</row>
    <row r="219" spans="1:52" s="4" customFormat="1" x14ac:dyDescent="0.25">
      <c r="A219" s="102"/>
      <c r="B219" s="9"/>
      <c r="C219" s="10"/>
      <c r="D219" s="11"/>
      <c r="E219" s="28"/>
      <c r="F219" s="28"/>
      <c r="G219" s="28"/>
      <c r="H219" s="9"/>
      <c r="I219" s="10"/>
      <c r="J219" s="68"/>
      <c r="K219" s="120"/>
      <c r="L219" s="41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</row>
    <row r="220" spans="1:52" s="4" customFormat="1" x14ac:dyDescent="0.25">
      <c r="A220" s="102"/>
      <c r="B220" s="9"/>
      <c r="C220" s="10"/>
      <c r="D220" s="11"/>
      <c r="E220" s="28"/>
      <c r="F220" s="28"/>
      <c r="G220" s="28"/>
      <c r="H220" s="9"/>
      <c r="I220" s="10"/>
      <c r="J220" s="68"/>
      <c r="K220" s="120"/>
      <c r="L220" s="41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</row>
    <row r="221" spans="1:52" s="4" customFormat="1" x14ac:dyDescent="0.25">
      <c r="A221" s="102"/>
      <c r="B221" s="9"/>
      <c r="C221" s="10"/>
      <c r="D221" s="11"/>
      <c r="E221" s="28"/>
      <c r="F221" s="28"/>
      <c r="G221" s="28"/>
      <c r="H221" s="9"/>
      <c r="I221" s="10"/>
      <c r="J221" s="68"/>
      <c r="K221" s="120"/>
      <c r="L221" s="41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</row>
    <row r="222" spans="1:52" s="4" customFormat="1" x14ac:dyDescent="0.25">
      <c r="A222" s="102"/>
      <c r="B222" s="9"/>
      <c r="C222" s="10"/>
      <c r="D222" s="11"/>
      <c r="E222" s="28"/>
      <c r="F222" s="28"/>
      <c r="G222" s="28"/>
      <c r="H222" s="9"/>
      <c r="I222" s="10"/>
      <c r="J222" s="68"/>
      <c r="K222" s="120"/>
      <c r="L222" s="41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</row>
    <row r="223" spans="1:52" s="4" customFormat="1" x14ac:dyDescent="0.25">
      <c r="A223" s="102"/>
      <c r="B223" s="9"/>
      <c r="C223" s="10"/>
      <c r="D223" s="11"/>
      <c r="E223" s="28"/>
      <c r="F223" s="28"/>
      <c r="G223" s="28"/>
      <c r="H223" s="9"/>
      <c r="I223" s="10"/>
      <c r="J223" s="68"/>
      <c r="K223" s="120"/>
      <c r="L223" s="41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</row>
    <row r="224" spans="1:52" s="4" customFormat="1" x14ac:dyDescent="0.25">
      <c r="A224" s="102"/>
      <c r="B224" s="9"/>
      <c r="C224" s="10"/>
      <c r="D224" s="11"/>
      <c r="E224" s="28"/>
      <c r="F224" s="28"/>
      <c r="G224" s="28"/>
      <c r="H224" s="9"/>
      <c r="I224" s="10"/>
      <c r="J224" s="68"/>
      <c r="K224" s="120"/>
      <c r="L224" s="41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</row>
    <row r="225" spans="1:52" s="4" customFormat="1" x14ac:dyDescent="0.25">
      <c r="A225" s="102"/>
      <c r="B225" s="9"/>
      <c r="C225" s="10"/>
      <c r="D225" s="11"/>
      <c r="E225" s="28"/>
      <c r="F225" s="28"/>
      <c r="G225" s="28"/>
      <c r="H225" s="9"/>
      <c r="I225" s="10"/>
      <c r="J225" s="68"/>
      <c r="K225" s="120"/>
      <c r="L225" s="41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</row>
    <row r="226" spans="1:52" s="4" customFormat="1" x14ac:dyDescent="0.25">
      <c r="A226" s="102"/>
      <c r="B226" s="9"/>
      <c r="C226" s="10"/>
      <c r="D226" s="11"/>
      <c r="E226" s="28"/>
      <c r="F226" s="28"/>
      <c r="G226" s="28"/>
      <c r="H226" s="9"/>
      <c r="I226" s="10"/>
      <c r="J226" s="68"/>
      <c r="K226" s="120"/>
      <c r="L226" s="41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</row>
    <row r="227" spans="1:52" s="4" customFormat="1" x14ac:dyDescent="0.25">
      <c r="A227" s="102"/>
      <c r="B227" s="9"/>
      <c r="C227" s="10"/>
      <c r="D227" s="11"/>
      <c r="E227" s="28"/>
      <c r="F227" s="28"/>
      <c r="G227" s="28"/>
      <c r="H227" s="9"/>
      <c r="I227" s="10"/>
      <c r="J227" s="68"/>
      <c r="K227" s="120"/>
      <c r="L227" s="41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</row>
    <row r="228" spans="1:52" s="4" customFormat="1" x14ac:dyDescent="0.25">
      <c r="A228" s="102"/>
      <c r="B228" s="9"/>
      <c r="C228" s="10"/>
      <c r="D228" s="11"/>
      <c r="E228" s="28"/>
      <c r="F228" s="28"/>
      <c r="G228" s="28"/>
      <c r="H228" s="9"/>
      <c r="I228" s="10"/>
      <c r="J228" s="68"/>
      <c r="K228" s="120"/>
      <c r="L228" s="41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</row>
    <row r="229" spans="1:52" s="4" customFormat="1" x14ac:dyDescent="0.25">
      <c r="A229" s="102"/>
      <c r="B229" s="9"/>
      <c r="C229" s="10"/>
      <c r="D229" s="11"/>
      <c r="E229" s="28"/>
      <c r="F229" s="28"/>
      <c r="G229" s="28"/>
      <c r="H229" s="9"/>
      <c r="I229" s="10"/>
      <c r="J229" s="68"/>
      <c r="K229" s="120"/>
      <c r="L229" s="41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</row>
    <row r="230" spans="1:52" s="4" customFormat="1" x14ac:dyDescent="0.25">
      <c r="A230" s="102"/>
      <c r="B230" s="9"/>
      <c r="C230" s="10"/>
      <c r="D230" s="11"/>
      <c r="E230" s="28"/>
      <c r="F230" s="28"/>
      <c r="G230" s="28"/>
      <c r="H230" s="9"/>
      <c r="I230" s="10"/>
      <c r="J230" s="68"/>
      <c r="K230" s="120"/>
      <c r="L230" s="41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</row>
    <row r="231" spans="1:52" s="4" customFormat="1" x14ac:dyDescent="0.25">
      <c r="A231" s="102"/>
      <c r="B231" s="9"/>
      <c r="C231" s="10"/>
      <c r="D231" s="11"/>
      <c r="E231" s="28"/>
      <c r="F231" s="28"/>
      <c r="G231" s="28"/>
      <c r="H231" s="9"/>
      <c r="I231" s="10"/>
      <c r="J231" s="68"/>
      <c r="K231" s="120"/>
      <c r="L231" s="41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</row>
    <row r="232" spans="1:52" s="4" customFormat="1" x14ac:dyDescent="0.25">
      <c r="A232" s="102"/>
      <c r="B232" s="9"/>
      <c r="C232" s="10"/>
      <c r="D232" s="11"/>
      <c r="E232" s="28"/>
      <c r="F232" s="28"/>
      <c r="G232" s="28"/>
      <c r="H232" s="9"/>
      <c r="I232" s="10"/>
      <c r="J232" s="68"/>
      <c r="K232" s="120"/>
      <c r="L232" s="41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</row>
    <row r="233" spans="1:52" s="4" customFormat="1" x14ac:dyDescent="0.25">
      <c r="A233" s="102"/>
      <c r="B233" s="9"/>
      <c r="C233" s="10"/>
      <c r="D233" s="11"/>
      <c r="E233" s="28"/>
      <c r="F233" s="28"/>
      <c r="G233" s="28"/>
      <c r="H233" s="9"/>
      <c r="I233" s="10"/>
      <c r="J233" s="68"/>
      <c r="K233" s="120"/>
      <c r="L233" s="41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</row>
    <row r="234" spans="1:52" s="4" customFormat="1" x14ac:dyDescent="0.25">
      <c r="A234" s="102"/>
      <c r="B234" s="9"/>
      <c r="C234" s="10"/>
      <c r="D234" s="11"/>
      <c r="E234" s="28"/>
      <c r="F234" s="28"/>
      <c r="G234" s="28"/>
      <c r="H234" s="9"/>
      <c r="I234" s="10"/>
      <c r="J234" s="68"/>
      <c r="K234" s="120"/>
      <c r="L234" s="41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</row>
    <row r="235" spans="1:52" s="4" customFormat="1" x14ac:dyDescent="0.25">
      <c r="A235" s="102"/>
      <c r="B235" s="9"/>
      <c r="C235" s="10"/>
      <c r="D235" s="11"/>
      <c r="E235" s="28"/>
      <c r="F235" s="28"/>
      <c r="G235" s="28"/>
      <c r="H235" s="9"/>
      <c r="I235" s="10"/>
      <c r="J235" s="68"/>
      <c r="K235" s="120"/>
      <c r="L235" s="41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</row>
    <row r="236" spans="1:52" s="4" customFormat="1" x14ac:dyDescent="0.25">
      <c r="A236" s="102"/>
      <c r="B236" s="9"/>
      <c r="C236" s="10"/>
      <c r="D236" s="11"/>
      <c r="E236" s="28"/>
      <c r="F236" s="28"/>
      <c r="G236" s="28"/>
      <c r="H236" s="9"/>
      <c r="I236" s="10"/>
      <c r="J236" s="68"/>
      <c r="K236" s="120"/>
      <c r="L236" s="41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</row>
    <row r="237" spans="1:52" s="4" customFormat="1" x14ac:dyDescent="0.25">
      <c r="A237" s="102"/>
      <c r="B237" s="9"/>
      <c r="C237" s="10"/>
      <c r="D237" s="11"/>
      <c r="E237" s="28"/>
      <c r="F237" s="28"/>
      <c r="G237" s="28"/>
      <c r="H237" s="9"/>
      <c r="I237" s="10"/>
      <c r="J237" s="68"/>
      <c r="K237" s="120"/>
      <c r="L237" s="41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</row>
    <row r="238" spans="1:52" s="4" customFormat="1" x14ac:dyDescent="0.25">
      <c r="A238" s="102"/>
      <c r="B238" s="9"/>
      <c r="C238" s="10"/>
      <c r="D238" s="11"/>
      <c r="E238" s="28"/>
      <c r="F238" s="28"/>
      <c r="G238" s="28"/>
      <c r="H238" s="9"/>
      <c r="I238" s="10"/>
      <c r="J238" s="68"/>
      <c r="K238" s="120"/>
      <c r="L238" s="41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</row>
    <row r="239" spans="1:52" s="4" customFormat="1" x14ac:dyDescent="0.25">
      <c r="A239" s="102"/>
      <c r="B239" s="9"/>
      <c r="C239" s="10"/>
      <c r="D239" s="11"/>
      <c r="E239" s="28"/>
      <c r="F239" s="28"/>
      <c r="G239" s="28"/>
      <c r="H239" s="9"/>
      <c r="I239" s="10"/>
      <c r="J239" s="68"/>
      <c r="K239" s="120"/>
      <c r="L239" s="41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</row>
    <row r="240" spans="1:52" s="4" customFormat="1" x14ac:dyDescent="0.25">
      <c r="A240" s="102"/>
      <c r="B240" s="9"/>
      <c r="C240" s="10"/>
      <c r="D240" s="11"/>
      <c r="E240" s="28"/>
      <c r="F240" s="28"/>
      <c r="G240" s="28"/>
      <c r="H240" s="9"/>
      <c r="I240" s="10"/>
      <c r="J240" s="68"/>
      <c r="K240" s="120"/>
      <c r="L240" s="41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</row>
    <row r="241" spans="1:52" s="4" customFormat="1" x14ac:dyDescent="0.25">
      <c r="A241" s="102"/>
      <c r="B241" s="9"/>
      <c r="C241" s="10"/>
      <c r="D241" s="11"/>
      <c r="E241" s="28"/>
      <c r="F241" s="28"/>
      <c r="G241" s="28"/>
      <c r="H241" s="9"/>
      <c r="I241" s="10"/>
      <c r="J241" s="68"/>
      <c r="K241" s="120"/>
      <c r="L241" s="41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</row>
    <row r="242" spans="1:52" s="4" customFormat="1" x14ac:dyDescent="0.25">
      <c r="A242" s="102"/>
      <c r="B242" s="9"/>
      <c r="C242" s="10"/>
      <c r="D242" s="11"/>
      <c r="E242" s="28"/>
      <c r="F242" s="28"/>
      <c r="G242" s="28"/>
      <c r="H242" s="9"/>
      <c r="I242" s="10"/>
      <c r="J242" s="68"/>
      <c r="K242" s="120"/>
      <c r="L242" s="41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</row>
    <row r="243" spans="1:52" s="4" customFormat="1" x14ac:dyDescent="0.25">
      <c r="A243" s="102"/>
      <c r="B243" s="9"/>
      <c r="C243" s="10"/>
      <c r="D243" s="11"/>
      <c r="E243" s="28"/>
      <c r="F243" s="28"/>
      <c r="G243" s="28"/>
      <c r="H243" s="9"/>
      <c r="I243" s="10"/>
      <c r="J243" s="68"/>
      <c r="K243" s="120"/>
      <c r="L243" s="41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</row>
    <row r="244" spans="1:52" s="4" customFormat="1" x14ac:dyDescent="0.25">
      <c r="A244" s="102"/>
      <c r="B244" s="9"/>
      <c r="C244" s="10"/>
      <c r="D244" s="11"/>
      <c r="E244" s="28"/>
      <c r="F244" s="28"/>
      <c r="G244" s="28"/>
      <c r="H244" s="9"/>
      <c r="I244" s="10"/>
      <c r="J244" s="68"/>
      <c r="K244" s="120"/>
      <c r="L244" s="41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</row>
    <row r="245" spans="1:52" s="4" customFormat="1" x14ac:dyDescent="0.25">
      <c r="A245" s="102"/>
      <c r="B245" s="9"/>
      <c r="C245" s="10"/>
      <c r="D245" s="11"/>
      <c r="E245" s="28"/>
      <c r="F245" s="28"/>
      <c r="G245" s="28"/>
      <c r="H245" s="9"/>
      <c r="I245" s="10"/>
      <c r="J245" s="68"/>
      <c r="K245" s="120"/>
      <c r="L245" s="41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</row>
    <row r="246" spans="1:52" s="4" customFormat="1" x14ac:dyDescent="0.25">
      <c r="A246" s="102"/>
      <c r="B246" s="9"/>
      <c r="C246" s="10"/>
      <c r="D246" s="11"/>
      <c r="E246" s="28"/>
      <c r="F246" s="28"/>
      <c r="G246" s="28"/>
      <c r="H246" s="9"/>
      <c r="I246" s="10"/>
      <c r="J246" s="68"/>
      <c r="K246" s="120"/>
      <c r="L246" s="41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</row>
    <row r="247" spans="1:52" s="4" customFormat="1" x14ac:dyDescent="0.25">
      <c r="A247" s="102"/>
      <c r="B247" s="9"/>
      <c r="C247" s="10"/>
      <c r="D247" s="11"/>
      <c r="E247" s="28"/>
      <c r="F247" s="28"/>
      <c r="G247" s="28"/>
      <c r="H247" s="9"/>
      <c r="I247" s="10"/>
      <c r="J247" s="68"/>
      <c r="K247" s="120"/>
      <c r="L247" s="41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</row>
    <row r="248" spans="1:52" s="4" customFormat="1" x14ac:dyDescent="0.25">
      <c r="A248" s="102"/>
      <c r="B248" s="9"/>
      <c r="C248" s="10"/>
      <c r="D248" s="11"/>
      <c r="E248" s="28"/>
      <c r="F248" s="28"/>
      <c r="G248" s="28"/>
      <c r="H248" s="9"/>
      <c r="I248" s="10"/>
      <c r="J248" s="68"/>
      <c r="K248" s="120"/>
      <c r="L248" s="41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</row>
    <row r="249" spans="1:52" s="4" customFormat="1" x14ac:dyDescent="0.25">
      <c r="A249" s="102"/>
      <c r="B249" s="9"/>
      <c r="C249" s="10"/>
      <c r="D249" s="11"/>
      <c r="E249" s="28"/>
      <c r="F249" s="28"/>
      <c r="G249" s="28"/>
      <c r="H249" s="9"/>
      <c r="I249" s="10"/>
      <c r="J249" s="68"/>
      <c r="K249" s="120"/>
      <c r="L249" s="41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</row>
    <row r="250" spans="1:52" s="4" customFormat="1" x14ac:dyDescent="0.25">
      <c r="A250" s="102"/>
      <c r="B250" s="9"/>
      <c r="C250" s="10"/>
      <c r="D250" s="11"/>
      <c r="E250" s="28"/>
      <c r="F250" s="28"/>
      <c r="G250" s="28"/>
      <c r="H250" s="9"/>
      <c r="I250" s="10"/>
      <c r="J250" s="68"/>
      <c r="K250" s="120"/>
      <c r="L250" s="41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</row>
    <row r="251" spans="1:52" s="4" customFormat="1" x14ac:dyDescent="0.25">
      <c r="A251" s="102"/>
      <c r="B251" s="9"/>
      <c r="C251" s="10"/>
      <c r="D251" s="11"/>
      <c r="E251" s="28"/>
      <c r="F251" s="28"/>
      <c r="G251" s="28"/>
      <c r="H251" s="9"/>
      <c r="I251" s="10"/>
      <c r="J251" s="68"/>
      <c r="K251" s="120"/>
      <c r="L251" s="41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</row>
    <row r="252" spans="1:52" s="4" customFormat="1" x14ac:dyDescent="0.25">
      <c r="A252" s="102"/>
      <c r="B252" s="9"/>
      <c r="C252" s="10"/>
      <c r="D252" s="11"/>
      <c r="E252" s="28"/>
      <c r="F252" s="28"/>
      <c r="G252" s="28"/>
      <c r="H252" s="9"/>
      <c r="I252" s="10"/>
      <c r="J252" s="68"/>
      <c r="K252" s="120"/>
      <c r="L252" s="41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</row>
    <row r="253" spans="1:52" s="4" customFormat="1" x14ac:dyDescent="0.25">
      <c r="A253" s="102"/>
      <c r="B253" s="9"/>
      <c r="C253" s="10"/>
      <c r="D253" s="11"/>
      <c r="E253" s="28"/>
      <c r="F253" s="28"/>
      <c r="G253" s="28"/>
      <c r="H253" s="9"/>
      <c r="I253" s="10"/>
      <c r="J253" s="68"/>
      <c r="K253" s="120"/>
      <c r="L253" s="41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</row>
    <row r="254" spans="1:52" s="4" customFormat="1" x14ac:dyDescent="0.25">
      <c r="A254" s="102"/>
      <c r="B254" s="9"/>
      <c r="C254" s="10"/>
      <c r="D254" s="11"/>
      <c r="E254" s="28"/>
      <c r="F254" s="28"/>
      <c r="G254" s="28"/>
      <c r="H254" s="9"/>
      <c r="I254" s="10"/>
      <c r="J254" s="68"/>
      <c r="K254" s="120"/>
      <c r="L254" s="41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</row>
    <row r="255" spans="1:52" s="4" customFormat="1" x14ac:dyDescent="0.25">
      <c r="A255" s="102"/>
      <c r="B255" s="9"/>
      <c r="C255" s="10"/>
      <c r="D255" s="11"/>
      <c r="E255" s="28"/>
      <c r="F255" s="28"/>
      <c r="G255" s="28"/>
      <c r="H255" s="9"/>
      <c r="I255" s="10"/>
      <c r="J255" s="68"/>
      <c r="K255" s="120"/>
      <c r="L255" s="41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</row>
    <row r="256" spans="1:52" s="4" customFormat="1" x14ac:dyDescent="0.25">
      <c r="A256" s="102"/>
      <c r="B256" s="9"/>
      <c r="C256" s="10"/>
      <c r="D256" s="11"/>
      <c r="E256" s="28"/>
      <c r="F256" s="28"/>
      <c r="G256" s="28"/>
      <c r="H256" s="9"/>
      <c r="I256" s="10"/>
      <c r="J256" s="68"/>
      <c r="K256" s="120"/>
      <c r="L256" s="41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</row>
    <row r="257" spans="1:52" s="4" customFormat="1" x14ac:dyDescent="0.25">
      <c r="A257" s="102"/>
      <c r="B257" s="9"/>
      <c r="C257" s="10"/>
      <c r="D257" s="11"/>
      <c r="E257" s="28"/>
      <c r="F257" s="28"/>
      <c r="G257" s="28"/>
      <c r="H257" s="9"/>
      <c r="I257" s="10"/>
      <c r="J257" s="68"/>
      <c r="K257" s="120"/>
      <c r="L257" s="41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</row>
    <row r="258" spans="1:52" s="4" customFormat="1" x14ac:dyDescent="0.25">
      <c r="A258" s="102"/>
      <c r="B258" s="9"/>
      <c r="C258" s="10"/>
      <c r="D258" s="11"/>
      <c r="E258" s="28"/>
      <c r="F258" s="28"/>
      <c r="G258" s="28"/>
      <c r="H258" s="9"/>
      <c r="I258" s="10"/>
      <c r="J258" s="68"/>
      <c r="K258" s="120"/>
      <c r="L258" s="41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</row>
    <row r="259" spans="1:52" s="4" customFormat="1" x14ac:dyDescent="0.25">
      <c r="A259" s="102"/>
      <c r="B259" s="9"/>
      <c r="C259" s="10"/>
      <c r="D259" s="11"/>
      <c r="E259" s="28"/>
      <c r="F259" s="28"/>
      <c r="G259" s="28"/>
      <c r="H259" s="9"/>
      <c r="I259" s="10"/>
      <c r="J259" s="68"/>
      <c r="K259" s="120"/>
      <c r="L259" s="41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</row>
    <row r="260" spans="1:52" s="4" customFormat="1" x14ac:dyDescent="0.25">
      <c r="A260" s="102"/>
      <c r="B260" s="9"/>
      <c r="C260" s="10"/>
      <c r="D260" s="11"/>
      <c r="E260" s="28"/>
      <c r="F260" s="28"/>
      <c r="G260" s="28"/>
      <c r="H260" s="9"/>
      <c r="I260" s="10"/>
      <c r="J260" s="68"/>
      <c r="K260" s="120"/>
      <c r="L260" s="41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</row>
    <row r="261" spans="1:52" s="4" customFormat="1" x14ac:dyDescent="0.25">
      <c r="A261" s="102"/>
      <c r="B261" s="9"/>
      <c r="C261" s="10"/>
      <c r="D261" s="11"/>
      <c r="E261" s="28"/>
      <c r="F261" s="28"/>
      <c r="G261" s="28"/>
      <c r="H261" s="9"/>
      <c r="I261" s="10"/>
      <c r="J261" s="68"/>
      <c r="K261" s="120"/>
      <c r="L261" s="41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</row>
    <row r="262" spans="1:52" s="4" customFormat="1" x14ac:dyDescent="0.25">
      <c r="A262" s="102"/>
      <c r="B262" s="9"/>
      <c r="C262" s="10"/>
      <c r="D262" s="11"/>
      <c r="E262" s="28"/>
      <c r="F262" s="28"/>
      <c r="G262" s="28"/>
      <c r="H262" s="9"/>
      <c r="I262" s="10"/>
      <c r="J262" s="68"/>
      <c r="K262" s="120"/>
      <c r="L262" s="41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</row>
    <row r="263" spans="1:52" s="4" customFormat="1" x14ac:dyDescent="0.25">
      <c r="A263" s="102"/>
      <c r="B263" s="9"/>
      <c r="C263" s="10"/>
      <c r="D263" s="11"/>
      <c r="E263" s="28"/>
      <c r="F263" s="28"/>
      <c r="G263" s="28"/>
      <c r="H263" s="9"/>
      <c r="I263" s="10"/>
      <c r="J263" s="68"/>
      <c r="K263" s="120"/>
      <c r="L263" s="41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</row>
    <row r="264" spans="1:52" s="4" customFormat="1" x14ac:dyDescent="0.25">
      <c r="A264" s="102"/>
      <c r="B264" s="9"/>
      <c r="C264" s="10"/>
      <c r="D264" s="11"/>
      <c r="E264" s="28"/>
      <c r="F264" s="28"/>
      <c r="G264" s="28"/>
      <c r="H264" s="9"/>
      <c r="I264" s="10"/>
      <c r="J264" s="68"/>
      <c r="K264" s="120"/>
      <c r="L264" s="41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</row>
    <row r="265" spans="1:52" s="4" customFormat="1" x14ac:dyDescent="0.25">
      <c r="A265" s="102"/>
      <c r="B265" s="9"/>
      <c r="C265" s="10"/>
      <c r="D265" s="11"/>
      <c r="E265" s="28"/>
      <c r="F265" s="28"/>
      <c r="G265" s="28"/>
      <c r="H265" s="9"/>
      <c r="I265" s="10"/>
      <c r="J265" s="68"/>
      <c r="K265" s="120"/>
      <c r="L265" s="41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</row>
    <row r="266" spans="1:52" s="4" customFormat="1" x14ac:dyDescent="0.25">
      <c r="A266" s="102"/>
      <c r="B266" s="9"/>
      <c r="C266" s="10"/>
      <c r="D266" s="11"/>
      <c r="E266" s="28"/>
      <c r="F266" s="28"/>
      <c r="G266" s="28"/>
      <c r="H266" s="9"/>
      <c r="I266" s="10"/>
      <c r="J266" s="68"/>
      <c r="K266" s="120"/>
      <c r="L266" s="41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</row>
    <row r="267" spans="1:52" s="4" customFormat="1" x14ac:dyDescent="0.25">
      <c r="A267" s="102"/>
      <c r="B267" s="9"/>
      <c r="C267" s="10"/>
      <c r="D267" s="11"/>
      <c r="E267" s="28"/>
      <c r="F267" s="28"/>
      <c r="G267" s="28"/>
      <c r="H267" s="9"/>
      <c r="I267" s="10"/>
      <c r="J267" s="68"/>
      <c r="K267" s="120"/>
      <c r="L267" s="41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</row>
    <row r="268" spans="1:52" s="4" customFormat="1" x14ac:dyDescent="0.25">
      <c r="A268" s="102"/>
      <c r="B268" s="9"/>
      <c r="C268" s="10"/>
      <c r="D268" s="11"/>
      <c r="E268" s="28"/>
      <c r="F268" s="28"/>
      <c r="G268" s="28"/>
      <c r="H268" s="9"/>
      <c r="I268" s="10"/>
      <c r="J268" s="68"/>
      <c r="K268" s="120"/>
      <c r="L268" s="41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</row>
    <row r="269" spans="1:52" s="4" customFormat="1" x14ac:dyDescent="0.25">
      <c r="A269" s="102"/>
      <c r="B269" s="9"/>
      <c r="C269" s="10"/>
      <c r="D269" s="11"/>
      <c r="E269" s="28"/>
      <c r="F269" s="28"/>
      <c r="G269" s="28"/>
      <c r="H269" s="9"/>
      <c r="I269" s="10"/>
      <c r="J269" s="68"/>
      <c r="K269" s="120"/>
      <c r="L269" s="41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</row>
    <row r="270" spans="1:52" s="4" customFormat="1" x14ac:dyDescent="0.25">
      <c r="A270" s="102"/>
      <c r="B270" s="9"/>
      <c r="C270" s="10"/>
      <c r="D270" s="11"/>
      <c r="E270" s="28"/>
      <c r="F270" s="28"/>
      <c r="G270" s="28"/>
      <c r="H270" s="9"/>
      <c r="I270" s="10"/>
      <c r="J270" s="68"/>
      <c r="K270" s="120"/>
      <c r="L270" s="41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</row>
    <row r="271" spans="1:52" s="4" customFormat="1" x14ac:dyDescent="0.25">
      <c r="A271" s="102"/>
      <c r="B271" s="9"/>
      <c r="C271" s="10"/>
      <c r="D271" s="11"/>
      <c r="E271" s="28"/>
      <c r="F271" s="28"/>
      <c r="G271" s="28"/>
      <c r="H271" s="9"/>
      <c r="I271" s="10"/>
      <c r="J271" s="68"/>
      <c r="K271" s="120"/>
      <c r="L271" s="41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</row>
    <row r="272" spans="1:52" s="4" customFormat="1" x14ac:dyDescent="0.25">
      <c r="A272" s="102"/>
      <c r="B272" s="9"/>
      <c r="C272" s="10"/>
      <c r="D272" s="11"/>
      <c r="E272" s="28"/>
      <c r="F272" s="28"/>
      <c r="G272" s="28"/>
      <c r="H272" s="9"/>
      <c r="I272" s="10"/>
      <c r="J272" s="68"/>
      <c r="K272" s="120"/>
      <c r="L272" s="41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</row>
    <row r="273" spans="1:52" s="4" customFormat="1" x14ac:dyDescent="0.25">
      <c r="A273" s="102"/>
      <c r="B273" s="9"/>
      <c r="C273" s="10"/>
      <c r="D273" s="11"/>
      <c r="E273" s="28"/>
      <c r="F273" s="28"/>
      <c r="G273" s="28"/>
      <c r="H273" s="9"/>
      <c r="I273" s="10"/>
      <c r="J273" s="68"/>
      <c r="K273" s="120"/>
      <c r="L273" s="41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</row>
    <row r="274" spans="1:52" s="4" customFormat="1" x14ac:dyDescent="0.25">
      <c r="A274" s="102"/>
      <c r="B274" s="9"/>
      <c r="C274" s="10"/>
      <c r="D274" s="11"/>
      <c r="E274" s="28"/>
      <c r="F274" s="28"/>
      <c r="G274" s="28"/>
      <c r="H274" s="9"/>
      <c r="I274" s="10"/>
      <c r="J274" s="68"/>
      <c r="K274" s="120"/>
      <c r="L274" s="41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</row>
    <row r="275" spans="1:52" s="4" customFormat="1" x14ac:dyDescent="0.25">
      <c r="A275" s="102"/>
      <c r="B275" s="9"/>
      <c r="C275" s="10"/>
      <c r="D275" s="11"/>
      <c r="E275" s="28"/>
      <c r="F275" s="28"/>
      <c r="G275" s="28"/>
      <c r="H275" s="9"/>
      <c r="I275" s="10"/>
      <c r="J275" s="68"/>
      <c r="K275" s="120"/>
      <c r="L275" s="41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</row>
    <row r="276" spans="1:52" s="4" customFormat="1" x14ac:dyDescent="0.25">
      <c r="A276" s="102"/>
      <c r="B276" s="9"/>
      <c r="C276" s="10"/>
      <c r="D276" s="11"/>
      <c r="E276" s="28"/>
      <c r="F276" s="28"/>
      <c r="G276" s="28"/>
      <c r="H276" s="9"/>
      <c r="I276" s="10"/>
      <c r="J276" s="68"/>
      <c r="K276" s="120"/>
      <c r="L276" s="41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</row>
    <row r="277" spans="1:52" s="4" customFormat="1" x14ac:dyDescent="0.25">
      <c r="A277" s="102"/>
      <c r="B277" s="9"/>
      <c r="C277" s="10"/>
      <c r="D277" s="11"/>
      <c r="E277" s="28"/>
      <c r="F277" s="28"/>
      <c r="G277" s="28"/>
      <c r="H277" s="9"/>
      <c r="I277" s="10"/>
      <c r="J277" s="68"/>
      <c r="K277" s="120"/>
      <c r="L277" s="41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</row>
    <row r="278" spans="1:52" s="4" customFormat="1" x14ac:dyDescent="0.25">
      <c r="A278" s="102"/>
      <c r="B278" s="9"/>
      <c r="C278" s="10"/>
      <c r="D278" s="11"/>
      <c r="E278" s="28"/>
      <c r="F278" s="28"/>
      <c r="G278" s="28"/>
      <c r="H278" s="9"/>
      <c r="I278" s="10"/>
      <c r="J278" s="68"/>
      <c r="K278" s="120"/>
      <c r="L278" s="41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</row>
    <row r="279" spans="1:52" s="4" customFormat="1" x14ac:dyDescent="0.25">
      <c r="A279" s="102"/>
      <c r="B279" s="9"/>
      <c r="C279" s="10"/>
      <c r="D279" s="11"/>
      <c r="E279" s="28"/>
      <c r="F279" s="28"/>
      <c r="G279" s="28"/>
      <c r="H279" s="9"/>
      <c r="I279" s="10"/>
      <c r="J279" s="68"/>
      <c r="K279" s="120"/>
      <c r="L279" s="41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</row>
    <row r="280" spans="1:52" s="4" customFormat="1" x14ac:dyDescent="0.25">
      <c r="A280" s="102"/>
      <c r="B280" s="9"/>
      <c r="C280" s="10"/>
      <c r="D280" s="11"/>
      <c r="E280" s="28"/>
      <c r="F280" s="28"/>
      <c r="G280" s="28"/>
      <c r="H280" s="9"/>
      <c r="I280" s="10"/>
      <c r="J280" s="68"/>
      <c r="K280" s="120"/>
      <c r="L280" s="41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</row>
  </sheetData>
  <mergeCells count="154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31"/>
    <mergeCell ref="I8:I31"/>
    <mergeCell ref="A11:A13"/>
    <mergeCell ref="B11:B13"/>
    <mergeCell ref="A14:A16"/>
    <mergeCell ref="B14:B16"/>
    <mergeCell ref="A17:A19"/>
    <mergeCell ref="B17:B19"/>
    <mergeCell ref="A29:A31"/>
    <mergeCell ref="B29:B31"/>
    <mergeCell ref="A26:A28"/>
    <mergeCell ref="A20:A22"/>
    <mergeCell ref="A23:A25"/>
    <mergeCell ref="B20:B22"/>
    <mergeCell ref="B23:B25"/>
    <mergeCell ref="B26:B28"/>
    <mergeCell ref="A32:I32"/>
    <mergeCell ref="A33:A35"/>
    <mergeCell ref="B33:B35"/>
    <mergeCell ref="H33:H35"/>
    <mergeCell ref="I33:I35"/>
    <mergeCell ref="A39:I39"/>
    <mergeCell ref="A40:A42"/>
    <mergeCell ref="B40:B42"/>
    <mergeCell ref="H40:H54"/>
    <mergeCell ref="I40:I54"/>
    <mergeCell ref="A43:A45"/>
    <mergeCell ref="B43:B45"/>
    <mergeCell ref="A52:A54"/>
    <mergeCell ref="B52:B54"/>
    <mergeCell ref="A36:A38"/>
    <mergeCell ref="B36:B38"/>
    <mergeCell ref="H36:H38"/>
    <mergeCell ref="I36:I38"/>
    <mergeCell ref="B46:B48"/>
    <mergeCell ref="A46:A48"/>
    <mergeCell ref="B49:B51"/>
    <mergeCell ref="A49:A51"/>
    <mergeCell ref="A55:I55"/>
    <mergeCell ref="A56:I56"/>
    <mergeCell ref="A57:A59"/>
    <mergeCell ref="B57:B59"/>
    <mergeCell ref="H57:H59"/>
    <mergeCell ref="I57:I66"/>
    <mergeCell ref="A60:A62"/>
    <mergeCell ref="B60:B62"/>
    <mergeCell ref="H60:H62"/>
    <mergeCell ref="A64:A66"/>
    <mergeCell ref="B64:B66"/>
    <mergeCell ref="H64:H66"/>
    <mergeCell ref="A67:I67"/>
    <mergeCell ref="A68:I68"/>
    <mergeCell ref="A69:A71"/>
    <mergeCell ref="B69:B71"/>
    <mergeCell ref="H69:H74"/>
    <mergeCell ref="I69:I74"/>
    <mergeCell ref="A72:A74"/>
    <mergeCell ref="B72:B74"/>
    <mergeCell ref="A82:B84"/>
    <mergeCell ref="A86:I86"/>
    <mergeCell ref="A87:I87"/>
    <mergeCell ref="A75:I75"/>
    <mergeCell ref="A76:A78"/>
    <mergeCell ref="B76:B78"/>
    <mergeCell ref="H76:H78"/>
    <mergeCell ref="I76:I78"/>
    <mergeCell ref="A79:B81"/>
    <mergeCell ref="H79:I81"/>
    <mergeCell ref="K108:L108"/>
    <mergeCell ref="A111:A113"/>
    <mergeCell ref="B111:B113"/>
    <mergeCell ref="A114:A116"/>
    <mergeCell ref="B114:B116"/>
    <mergeCell ref="H114:H116"/>
    <mergeCell ref="I114:I116"/>
    <mergeCell ref="A105:A107"/>
    <mergeCell ref="B105:B107"/>
    <mergeCell ref="H105:H113"/>
    <mergeCell ref="I105:I113"/>
    <mergeCell ref="A108:A110"/>
    <mergeCell ref="B108:B110"/>
    <mergeCell ref="A122:A124"/>
    <mergeCell ref="B122:B124"/>
    <mergeCell ref="H122:H124"/>
    <mergeCell ref="I122:I124"/>
    <mergeCell ref="A125:A127"/>
    <mergeCell ref="B125:B127"/>
    <mergeCell ref="H125:H127"/>
    <mergeCell ref="I125:I127"/>
    <mergeCell ref="A117:A119"/>
    <mergeCell ref="B117:B119"/>
    <mergeCell ref="H117:H119"/>
    <mergeCell ref="I117:I119"/>
    <mergeCell ref="A129:B132"/>
    <mergeCell ref="H129:H132"/>
    <mergeCell ref="I129:I132"/>
    <mergeCell ref="A133:I133"/>
    <mergeCell ref="K138:L138"/>
    <mergeCell ref="A152:I152"/>
    <mergeCell ref="J153:M153"/>
    <mergeCell ref="A155:I155"/>
    <mergeCell ref="A170:A172"/>
    <mergeCell ref="B170:B172"/>
    <mergeCell ref="H170:H172"/>
    <mergeCell ref="I170:I172"/>
    <mergeCell ref="A149:B151"/>
    <mergeCell ref="H149:H151"/>
    <mergeCell ref="I149:I151"/>
    <mergeCell ref="B141:B143"/>
    <mergeCell ref="A141:A143"/>
    <mergeCell ref="B144:B146"/>
    <mergeCell ref="A144:A146"/>
    <mergeCell ref="H141:H143"/>
    <mergeCell ref="H144:H146"/>
    <mergeCell ref="I141:I143"/>
    <mergeCell ref="I144:I146"/>
    <mergeCell ref="A179:I179"/>
    <mergeCell ref="A180:A182"/>
    <mergeCell ref="B180:B182"/>
    <mergeCell ref="H180:H182"/>
    <mergeCell ref="I180:I182"/>
    <mergeCell ref="A173:A175"/>
    <mergeCell ref="B173:B175"/>
    <mergeCell ref="H173:H175"/>
    <mergeCell ref="I173:I175"/>
    <mergeCell ref="A176:B178"/>
    <mergeCell ref="H176:H178"/>
    <mergeCell ref="I176:I178"/>
    <mergeCell ref="B200:D200"/>
    <mergeCell ref="B204:D204"/>
    <mergeCell ref="C201:D201"/>
    <mergeCell ref="A189:B192"/>
    <mergeCell ref="H189:I192"/>
    <mergeCell ref="A193:B196"/>
    <mergeCell ref="H193:I196"/>
    <mergeCell ref="K193:M193"/>
    <mergeCell ref="A183:I183"/>
    <mergeCell ref="A185:I185"/>
    <mergeCell ref="A186:A188"/>
    <mergeCell ref="B186:B188"/>
    <mergeCell ref="H186:H188"/>
    <mergeCell ref="I186:I188"/>
  </mergeCells>
  <pageMargins left="0.25" right="0.25" top="0.75" bottom="0.75" header="0.3" footer="0.3"/>
  <pageSetup paperSize="9" scale="52" orientation="portrait" r:id="rId1"/>
  <rowBreaks count="6" manualBreakCount="6">
    <brk id="43" max="9" man="1"/>
    <brk id="88" max="9" man="1"/>
    <brk id="107" max="9" man="1"/>
    <brk id="147" max="9" man="1"/>
    <brk id="169" max="9" man="1"/>
    <brk id="196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2025-11-28T08:00:28Z</dcterms:modified>
</cp:coreProperties>
</file>