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8800" windowHeight="11730"/>
  </bookViews>
  <sheets>
    <sheet name="1 (2)" sheetId="12" r:id="rId1"/>
  </sheets>
  <definedNames>
    <definedName name="_xlnm.Print_Area" localSheetId="0">'1 (2)'!$A$1:$J$207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0" i="12" l="1"/>
  <c r="G201" i="12" l="1"/>
  <c r="G205" i="12" s="1"/>
  <c r="E201" i="12"/>
  <c r="D201" i="12" s="1"/>
  <c r="E198" i="12"/>
  <c r="D198" i="12" s="1"/>
  <c r="E197" i="12"/>
  <c r="D197" i="12" s="1"/>
  <c r="G195" i="12"/>
  <c r="F195" i="12"/>
  <c r="D195" i="12"/>
  <c r="G193" i="12"/>
  <c r="F193" i="12"/>
  <c r="E193" i="12"/>
  <c r="D193" i="12"/>
  <c r="D191" i="12"/>
  <c r="E189" i="12"/>
  <c r="G188" i="12"/>
  <c r="G202" i="12" s="1"/>
  <c r="F188" i="12"/>
  <c r="E188" i="12"/>
  <c r="D188" i="12" s="1"/>
  <c r="G186" i="12"/>
  <c r="E186" i="12"/>
  <c r="D186" i="12" s="1"/>
  <c r="D185" i="12"/>
  <c r="G184" i="12"/>
  <c r="F184" i="12"/>
  <c r="F186" i="12" s="1"/>
  <c r="E184" i="12"/>
  <c r="D184" i="12"/>
  <c r="F183" i="12"/>
  <c r="D182" i="12"/>
  <c r="G181" i="12"/>
  <c r="G183" i="12" s="1"/>
  <c r="F181" i="12"/>
  <c r="E181" i="12"/>
  <c r="D181" i="12"/>
  <c r="D183" i="12" s="1"/>
  <c r="G180" i="12"/>
  <c r="F180" i="12"/>
  <c r="E180" i="12"/>
  <c r="D180" i="12"/>
  <c r="G179" i="12"/>
  <c r="F179" i="12"/>
  <c r="E179" i="12"/>
  <c r="D179" i="12"/>
  <c r="G178" i="12"/>
  <c r="F178" i="12"/>
  <c r="E178" i="12"/>
  <c r="D178" i="12"/>
  <c r="G177" i="12"/>
  <c r="F177" i="12"/>
  <c r="E177" i="12"/>
  <c r="D177" i="12"/>
  <c r="G176" i="12"/>
  <c r="F176" i="12"/>
  <c r="E176" i="12"/>
  <c r="D176" i="12"/>
  <c r="G175" i="12"/>
  <c r="F175" i="12"/>
  <c r="E175" i="12"/>
  <c r="D175" i="12"/>
  <c r="G174" i="12"/>
  <c r="F174" i="12"/>
  <c r="F167" i="12" s="1"/>
  <c r="F187" i="12" s="1"/>
  <c r="E174" i="12"/>
  <c r="D174" i="12"/>
  <c r="G173" i="12"/>
  <c r="E173" i="12"/>
  <c r="D173" i="12" s="1"/>
  <c r="G172" i="12"/>
  <c r="G167" i="12" s="1"/>
  <c r="G187" i="12" s="1"/>
  <c r="F172" i="12"/>
  <c r="E172" i="12"/>
  <c r="D172" i="12" s="1"/>
  <c r="E171" i="12"/>
  <c r="D171" i="12" s="1"/>
  <c r="E170" i="12"/>
  <c r="D170" i="12" s="1"/>
  <c r="E169" i="12"/>
  <c r="D169" i="12" s="1"/>
  <c r="E168" i="12"/>
  <c r="D168" i="12" s="1"/>
  <c r="D167" i="12" s="1"/>
  <c r="E167" i="12"/>
  <c r="E187" i="12" s="1"/>
  <c r="G165" i="12"/>
  <c r="F165" i="12"/>
  <c r="E165" i="12"/>
  <c r="D165" i="12" s="1"/>
  <c r="G164" i="12"/>
  <c r="F164" i="12"/>
  <c r="E164" i="12"/>
  <c r="D164" i="12" s="1"/>
  <c r="E162" i="12"/>
  <c r="E161" i="12"/>
  <c r="D161" i="12" s="1"/>
  <c r="G160" i="12"/>
  <c r="G162" i="12" s="1"/>
  <c r="E160" i="12"/>
  <c r="G159" i="12"/>
  <c r="F159" i="12"/>
  <c r="E159" i="12"/>
  <c r="D158" i="12"/>
  <c r="D157" i="12"/>
  <c r="D159" i="12" s="1"/>
  <c r="D156" i="12"/>
  <c r="E155" i="12"/>
  <c r="D155" i="12"/>
  <c r="D154" i="12"/>
  <c r="D152" i="12"/>
  <c r="F151" i="12"/>
  <c r="E151" i="12"/>
  <c r="D151" i="12" s="1"/>
  <c r="D149" i="12"/>
  <c r="F148" i="12"/>
  <c r="F150" i="12" s="1"/>
  <c r="D150" i="12" s="1"/>
  <c r="E148" i="12"/>
  <c r="E150" i="12" s="1"/>
  <c r="D148" i="12"/>
  <c r="D147" i="12"/>
  <c r="D146" i="12"/>
  <c r="D145" i="12"/>
  <c r="D144" i="12"/>
  <c r="D143" i="12"/>
  <c r="D142" i="12"/>
  <c r="G141" i="12"/>
  <c r="F141" i="12"/>
  <c r="F160" i="12" s="1"/>
  <c r="F162" i="12" s="1"/>
  <c r="E141" i="12"/>
  <c r="D141" i="12"/>
  <c r="G138" i="12"/>
  <c r="F138" i="12"/>
  <c r="G137" i="12"/>
  <c r="F137" i="12"/>
  <c r="F201" i="12" s="1"/>
  <c r="F205" i="12" s="1"/>
  <c r="E137" i="12"/>
  <c r="D137" i="12"/>
  <c r="D135" i="12"/>
  <c r="D134" i="12"/>
  <c r="D132" i="12"/>
  <c r="E131" i="12"/>
  <c r="G130" i="12"/>
  <c r="F130" i="12"/>
  <c r="D129" i="12"/>
  <c r="D128" i="12"/>
  <c r="G127" i="12"/>
  <c r="F127" i="12"/>
  <c r="D127" i="12"/>
  <c r="G126" i="12"/>
  <c r="F126" i="12"/>
  <c r="E126" i="12"/>
  <c r="D126" i="12"/>
  <c r="G125" i="12"/>
  <c r="F125" i="12"/>
  <c r="E125" i="12"/>
  <c r="D125" i="12"/>
  <c r="E124" i="12"/>
  <c r="D124" i="12"/>
  <c r="E123" i="12"/>
  <c r="D123" i="12"/>
  <c r="F122" i="12"/>
  <c r="E121" i="12"/>
  <c r="D121" i="12" s="1"/>
  <c r="E120" i="12"/>
  <c r="D120" i="12" s="1"/>
  <c r="D119" i="12"/>
  <c r="D118" i="12"/>
  <c r="D117" i="12"/>
  <c r="D115" i="12"/>
  <c r="D114" i="12"/>
  <c r="G113" i="12"/>
  <c r="E113" i="12"/>
  <c r="D112" i="12"/>
  <c r="G111" i="12"/>
  <c r="F111" i="12"/>
  <c r="F113" i="12" s="1"/>
  <c r="E111" i="12"/>
  <c r="D111" i="12"/>
  <c r="D113" i="12" s="1"/>
  <c r="G110" i="12"/>
  <c r="D110" i="12"/>
  <c r="E109" i="12"/>
  <c r="D109" i="12" s="1"/>
  <c r="E108" i="12"/>
  <c r="D108" i="12" s="1"/>
  <c r="E107" i="12"/>
  <c r="D107" i="12" s="1"/>
  <c r="E106" i="12"/>
  <c r="D106" i="12" s="1"/>
  <c r="E105" i="12"/>
  <c r="D104" i="12"/>
  <c r="F103" i="12"/>
  <c r="D103" i="12"/>
  <c r="G102" i="12"/>
  <c r="F102" i="12"/>
  <c r="E102" i="12"/>
  <c r="D102" i="12"/>
  <c r="G101" i="12"/>
  <c r="F101" i="12"/>
  <c r="E101" i="12"/>
  <c r="D101" i="12"/>
  <c r="G100" i="12"/>
  <c r="F100" i="12"/>
  <c r="E100" i="12"/>
  <c r="D100" i="12"/>
  <c r="G99" i="12"/>
  <c r="F99" i="12"/>
  <c r="F136" i="12" s="1"/>
  <c r="F139" i="12" s="1"/>
  <c r="D98" i="12"/>
  <c r="D97" i="12"/>
  <c r="D96" i="12"/>
  <c r="D95" i="12"/>
  <c r="E94" i="12"/>
  <c r="D94" i="12"/>
  <c r="F93" i="12"/>
  <c r="E93" i="12"/>
  <c r="D93" i="12" s="1"/>
  <c r="D92" i="12" s="1"/>
  <c r="G92" i="12"/>
  <c r="G136" i="12" s="1"/>
  <c r="G139" i="12" s="1"/>
  <c r="F92" i="12"/>
  <c r="E92" i="12"/>
  <c r="G84" i="12"/>
  <c r="G87" i="12" s="1"/>
  <c r="F84" i="12"/>
  <c r="E84" i="12"/>
  <c r="D84" i="12" s="1"/>
  <c r="G83" i="12"/>
  <c r="G86" i="12" s="1"/>
  <c r="F83" i="12"/>
  <c r="E83" i="12"/>
  <c r="D83" i="12" s="1"/>
  <c r="D82" i="12"/>
  <c r="D81" i="12"/>
  <c r="D80" i="12"/>
  <c r="D78" i="12"/>
  <c r="D77" i="12"/>
  <c r="D76" i="12"/>
  <c r="D75" i="12"/>
  <c r="D74" i="12"/>
  <c r="D73" i="12"/>
  <c r="F70" i="12"/>
  <c r="G69" i="12"/>
  <c r="F69" i="12"/>
  <c r="E69" i="12"/>
  <c r="D69" i="12"/>
  <c r="G68" i="12"/>
  <c r="G70" i="12" s="1"/>
  <c r="F68" i="12"/>
  <c r="E67" i="12"/>
  <c r="D67" i="12"/>
  <c r="F66" i="12"/>
  <c r="F63" i="12"/>
  <c r="E61" i="12"/>
  <c r="G57" i="12"/>
  <c r="F57" i="12"/>
  <c r="G56" i="12"/>
  <c r="G58" i="12" s="1"/>
  <c r="D55" i="12"/>
  <c r="F50" i="12"/>
  <c r="F47" i="12"/>
  <c r="E47" i="12"/>
  <c r="D47" i="12" s="1"/>
  <c r="D46" i="12"/>
  <c r="D45" i="12"/>
  <c r="E43" i="12"/>
  <c r="E57" i="12" s="1"/>
  <c r="D42" i="12"/>
  <c r="F40" i="12"/>
  <c r="E40" i="12"/>
  <c r="D40" i="12" s="1"/>
  <c r="G39" i="12"/>
  <c r="D39" i="12" s="1"/>
  <c r="D38" i="12"/>
  <c r="F37" i="12"/>
  <c r="D37" i="12"/>
  <c r="D35" i="12"/>
  <c r="F34" i="12"/>
  <c r="F36" i="12" s="1"/>
  <c r="D36" i="12" s="1"/>
  <c r="F32" i="12"/>
  <c r="E31" i="12"/>
  <c r="E32" i="12" s="1"/>
  <c r="D32" i="12" s="1"/>
  <c r="D31" i="12"/>
  <c r="F30" i="12"/>
  <c r="D30" i="12"/>
  <c r="F28" i="12"/>
  <c r="D28" i="12"/>
  <c r="D27" i="12"/>
  <c r="D26" i="12"/>
  <c r="F25" i="12"/>
  <c r="D24" i="12"/>
  <c r="G23" i="12"/>
  <c r="G25" i="12" s="1"/>
  <c r="D23" i="12"/>
  <c r="F22" i="12"/>
  <c r="D22" i="12"/>
  <c r="D21" i="12"/>
  <c r="D20" i="12"/>
  <c r="D18" i="12"/>
  <c r="E17" i="12"/>
  <c r="E56" i="12" s="1"/>
  <c r="G16" i="12"/>
  <c r="F16" i="12"/>
  <c r="E16" i="12"/>
  <c r="D16" i="12" s="1"/>
  <c r="D15" i="12"/>
  <c r="G14" i="12"/>
  <c r="D14" i="12"/>
  <c r="F13" i="12"/>
  <c r="D12" i="12"/>
  <c r="G11" i="12"/>
  <c r="G13" i="12" s="1"/>
  <c r="D11" i="12"/>
  <c r="F10" i="12"/>
  <c r="D10" i="12"/>
  <c r="D9" i="12"/>
  <c r="D8" i="12"/>
  <c r="D13" i="12" l="1"/>
  <c r="D25" i="12"/>
  <c r="G88" i="12"/>
  <c r="G200" i="12"/>
  <c r="G189" i="12"/>
  <c r="G206" i="12"/>
  <c r="E58" i="12"/>
  <c r="E87" i="12"/>
  <c r="D57" i="12"/>
  <c r="D187" i="12"/>
  <c r="F87" i="12"/>
  <c r="E44" i="12"/>
  <c r="D44" i="12" s="1"/>
  <c r="F56" i="12"/>
  <c r="F58" i="12" s="1"/>
  <c r="E85" i="12"/>
  <c r="E122" i="12"/>
  <c r="D122" i="12" s="1"/>
  <c r="E133" i="12"/>
  <c r="D131" i="12"/>
  <c r="D162" i="12"/>
  <c r="E205" i="12"/>
  <c r="D205" i="12" s="1"/>
  <c r="D17" i="12"/>
  <c r="E19" i="12"/>
  <c r="D19" i="12" s="1"/>
  <c r="D34" i="12"/>
  <c r="D43" i="12"/>
  <c r="E68" i="12"/>
  <c r="E63" i="12"/>
  <c r="F86" i="12"/>
  <c r="F88" i="12" s="1"/>
  <c r="G85" i="12"/>
  <c r="D105" i="12"/>
  <c r="E99" i="12"/>
  <c r="D99" i="12" s="1"/>
  <c r="D116" i="12"/>
  <c r="D130" i="12"/>
  <c r="E130" i="12"/>
  <c r="E153" i="12"/>
  <c r="D153" i="12" s="1"/>
  <c r="D160" i="12"/>
  <c r="F200" i="12"/>
  <c r="F189" i="12"/>
  <c r="F202" i="12"/>
  <c r="F206" i="12" s="1"/>
  <c r="D189" i="12"/>
  <c r="E199" i="12"/>
  <c r="D199" i="12" s="1"/>
  <c r="F85" i="12"/>
  <c r="E70" i="12" l="1"/>
  <c r="D70" i="12" s="1"/>
  <c r="D68" i="12"/>
  <c r="E86" i="12"/>
  <c r="F204" i="12"/>
  <c r="F207" i="12" s="1"/>
  <c r="F203" i="12"/>
  <c r="E138" i="12"/>
  <c r="D133" i="12"/>
  <c r="E136" i="12"/>
  <c r="D85" i="12"/>
  <c r="D56" i="12"/>
  <c r="G204" i="12"/>
  <c r="G207" i="12" s="1"/>
  <c r="G203" i="12"/>
  <c r="D87" i="12"/>
  <c r="D58" i="12"/>
  <c r="E139" i="12" l="1"/>
  <c r="D139" i="12" s="1"/>
  <c r="D136" i="12"/>
  <c r="E200" i="12"/>
  <c r="D138" i="12"/>
  <c r="E202" i="12"/>
  <c r="D86" i="12"/>
  <c r="E88" i="12"/>
  <c r="D88" i="12" s="1"/>
  <c r="D202" i="12" l="1"/>
  <c r="E206" i="12"/>
  <c r="D206" i="12" s="1"/>
  <c r="D200" i="12"/>
  <c r="E204" i="12"/>
  <c r="E203" i="12"/>
  <c r="D203" i="12" s="1"/>
  <c r="D204" i="12" l="1"/>
  <c r="E207" i="12"/>
  <c r="D207" i="12" s="1"/>
</calcChain>
</file>

<file path=xl/comments1.xml><?xml version="1.0" encoding="utf-8"?>
<comments xmlns="http://schemas.openxmlformats.org/spreadsheetml/2006/main">
  <authors>
    <author>Автор</author>
  </authors>
  <commentList>
    <comment ref="A15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<sst xmlns="http://schemas.openxmlformats.org/spreadsheetml/2006/main" count="558" uniqueCount="208">
  <si>
    <t>Расходы на содержание уличного освещения</t>
  </si>
  <si>
    <t>Уличное освещение</t>
  </si>
  <si>
    <t>Техническое обслуживание  сетей уличного освещения</t>
  </si>
  <si>
    <t>Мероприятия по благоустройству МО «Город Отрадное»</t>
  </si>
  <si>
    <t>Проверка достоверности сметной документации</t>
  </si>
  <si>
    <t xml:space="preserve">Оказание услуг по обращению с биологическими отходами </t>
  </si>
  <si>
    <t>Организация и осуществление мероприятий по обустройству детских и спортивных площадок</t>
  </si>
  <si>
    <t>№
п/п</t>
  </si>
  <si>
    <t>Источники финансирования</t>
  </si>
  <si>
    <t>Объем финансирования, тыс. рублей</t>
  </si>
  <si>
    <t>Всего</t>
  </si>
  <si>
    <t>Ответственный за выполнение мероприятий подпрограммы</t>
  </si>
  <si>
    <t>Планируемые результаты выполнения мероприятий подпрограммы</t>
  </si>
  <si>
    <t>Местный бюджет</t>
  </si>
  <si>
    <t>Областной бюджет</t>
  </si>
  <si>
    <t>Администрация МО «Город Отрадное»</t>
  </si>
  <si>
    <t xml:space="preserve">Администрация МО «Город Отрадное» </t>
  </si>
  <si>
    <t>Создание комфортных и безопасных  условий для граждан</t>
  </si>
  <si>
    <t>Улучшение облика города, поддержание чистоты и порядка на улицах города и создание безопасных условий для жителей</t>
  </si>
  <si>
    <t>Создание комфортных и безопасных условий для жителей</t>
  </si>
  <si>
    <t>Создание комфортных и безопасных условий для 
жителей</t>
  </si>
  <si>
    <t>Улучшение санитарного состояния города, поддержание чистоты и порядка на улицах города и создание безопасных условий для жителей</t>
  </si>
  <si>
    <t xml:space="preserve">Экспертиза сметной документации </t>
  </si>
  <si>
    <t>Содержание  автомобильных дорог общего пользования местного значения</t>
  </si>
  <si>
    <t>Устройство тротуаров и пешеходных дорожек</t>
  </si>
  <si>
    <t>Приведение в нормативное состояние дорог</t>
  </si>
  <si>
    <t>Поддержание в  нормативном состоянии дорожного покрытия и инженерных сооружений</t>
  </si>
  <si>
    <t>Безопасность дорожного движения</t>
  </si>
  <si>
    <t>Мероприятия по поддержке коммунального хозяйства</t>
  </si>
  <si>
    <t>Улучшение условий проживания граждан</t>
  </si>
  <si>
    <t xml:space="preserve">Улучшение условий проживания </t>
  </si>
  <si>
    <t>Улучшение качества и комфортности проживания граждан</t>
  </si>
  <si>
    <t>Мероприятия в сфере обращения с отходами в целях охраны окружающей среды</t>
  </si>
  <si>
    <t>Повышение и создание комфортных и безопасных условий проживания граждан</t>
  </si>
  <si>
    <t>Текущее содержание, обслуживание светофоров Т-7 
Установка дорожных знаков, неровностей в соответствии с  проектом организации дорожного движения</t>
  </si>
  <si>
    <t>Наименование  структурного элемента</t>
  </si>
  <si>
    <t>1</t>
  </si>
  <si>
    <t>2</t>
  </si>
  <si>
    <t>3</t>
  </si>
  <si>
    <t>1.1</t>
  </si>
  <si>
    <t>1.2</t>
  </si>
  <si>
    <t>1.3</t>
  </si>
  <si>
    <t>Комплекс процессных мероприятий № 1 "Благоустройство территории МО «Город Отрадное»</t>
  </si>
  <si>
    <t>Комплекс процессных мероприятий № 3 "Устройство тротуаров и пешеходных дорожек"</t>
  </si>
  <si>
    <t>4</t>
  </si>
  <si>
    <t>5</t>
  </si>
  <si>
    <t>2.2</t>
  </si>
  <si>
    <t>2.3</t>
  </si>
  <si>
    <t>2.5</t>
  </si>
  <si>
    <t>Прочие мероприятия</t>
  </si>
  <si>
    <t>3.2</t>
  </si>
  <si>
    <t>4.1</t>
  </si>
  <si>
    <t>Приобретение коммунальной техники</t>
  </si>
  <si>
    <t xml:space="preserve">Техническое обслуживание и текущий ремонт газораспределительной сети </t>
  </si>
  <si>
    <t>Комплексы процессных мероприятий:</t>
  </si>
  <si>
    <t>5.1</t>
  </si>
  <si>
    <t>ИТОГО по мероприятиям направленным  на "Благоустройство территории МО «Город Отрадное»</t>
  </si>
  <si>
    <t>ИТОГО по мероприятиям мероприятиям «Содержание, капитальный ремонт (ремонт) дорог общего пользования и дворовых территорий»</t>
  </si>
  <si>
    <t>ИТОГО по  мероприятиям направленным на "Обеспечение устойчивого функционирования и развития  коммунального хозяйства»</t>
  </si>
  <si>
    <t>ИТОГО по муниципальной программе</t>
  </si>
  <si>
    <t>ВСЕГО по комплексным процессам</t>
  </si>
  <si>
    <t>Проектирование строительства инженерной и транспортной инфраструктуры</t>
  </si>
  <si>
    <t>Проектирование объектов  инженерной и транспортной инфраструктуры на земельных участках "г. Отрадное мкр. Ивановская"</t>
  </si>
  <si>
    <t>Обеспечение деятельности (услуги, работы) муниципальных учреждений</t>
  </si>
  <si>
    <t>ПРИЛОЖЕНИЕ</t>
  </si>
  <si>
    <t>Приобретение оборудования для уличного освещения</t>
  </si>
  <si>
    <t>Создание мест (площадок) накопления твердых коммунальных отходов</t>
  </si>
  <si>
    <t>3.3</t>
  </si>
  <si>
    <t>Актуализация схемы газоснабжения</t>
  </si>
  <si>
    <t>Актуализация проекта организации дорожного движения</t>
  </si>
  <si>
    <t>Актуализация схемы санитарной очистки города Отрадное</t>
  </si>
  <si>
    <t>2.4</t>
  </si>
  <si>
    <t>2.6</t>
  </si>
  <si>
    <t>Приобретение и доставка новогодних украшений</t>
  </si>
  <si>
    <t>2.7</t>
  </si>
  <si>
    <t>Энергопотребление КНС                              (ул. Питерская, ул. Балтийская)</t>
  </si>
  <si>
    <t>1.4</t>
  </si>
  <si>
    <t>Техническое обслуживание и текущий ремонт газораспределительной сети "Газоснабжение индивидуальных домов в микрорайонах "Строитель" и "Левый берег реки Тосна" Ленинградской области Кировского района г. Отрадное"</t>
  </si>
  <si>
    <t>Техническое обслуживание и текущий ремонт газораспределительной сети "Строительство газопровода, водопровода, автомобильной дороги и сетей электроснабжения на объекте: «кадастровый квартал 47:16:0201002 зона малоэтажной жилой застройки индивидуальными жилыми домами, месторасположение:  Ленинградской области Кировского района г. Отрадное, между ул. Питерской и ул. Петрушинской и ул. Балтийской"</t>
  </si>
  <si>
    <t xml:space="preserve"> Техническое обслуживание и текущий ремонт газораспределительной сети «Распределительный газопровод              1 очереди строительства по адресу: ЛО, Кировский р-н, г. Отрадное, 13 линия от д. 75/100 от дома 84А по 14 линии»</t>
  </si>
  <si>
    <t>Разработка дизайн проекта</t>
  </si>
  <si>
    <t>1.5</t>
  </si>
  <si>
    <t>Устройство видеонаблюдения на территории МО "Город Отрадное"</t>
  </si>
  <si>
    <t>Разработка топливно-энергетического баланса города Отрадное</t>
  </si>
  <si>
    <t>Поддержка развития общественной инфраструктуры муниципального значения</t>
  </si>
  <si>
    <t>МБУ "ЦБО"</t>
  </si>
  <si>
    <t>2026 год</t>
  </si>
  <si>
    <t xml:space="preserve">Обязательное страхование гражданской  ответсвенности  владельца опасного объекта  </t>
  </si>
  <si>
    <t>Кировский район</t>
  </si>
  <si>
    <t>Ликвидация несанкционированных  свалок в рамках  государственной программы Ленинградской области "Охрана окружающей среды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</si>
  <si>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характер:</t>
  </si>
  <si>
    <t>2.1</t>
  </si>
  <si>
    <t>Проектирование и строительство объектов инженерной и транспортной инфрастуктуры на земельных участках, предоставленных бесплатно гражданам</t>
  </si>
  <si>
    <t>3. Отраслевой проект "Эффективное обращение с отходами производства и потребления на территории Ленинградской области</t>
  </si>
  <si>
    <t>3.1.</t>
  </si>
  <si>
    <t>Мероприятие по ликвидации несанкционированных свалок</t>
  </si>
  <si>
    <t>ИТОГО по отраслевому проекту 3:</t>
  </si>
  <si>
    <t>ИТОГО по отраслевому проекту 2:</t>
  </si>
  <si>
    <t>ИТОГО по отраслевому проекту 1:</t>
  </si>
  <si>
    <t>1.Отраслевой проект "Развитие и приведение в нормативное состояние автомобильных дорог общего пользования":</t>
  </si>
  <si>
    <t>2. Отраслевой проект "Улучшение жилищных условий и обеспечение жильем отдельных категорий граждан"</t>
  </si>
  <si>
    <t>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</si>
  <si>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Ремонт участка автомобильной дороги ул. Железнодорожная от улиц Центральная до дома 3</t>
  </si>
  <si>
    <t>2.1.1</t>
  </si>
  <si>
    <t xml:space="preserve"> Мероприятия по проектированию и строительству  объектов инженерной  и транспортной инфраструктуры на земельных участках, предоставленных бесплатно гражданам</t>
  </si>
  <si>
    <t>Администрация МО "Город Отрадное"</t>
  </si>
  <si>
    <t>1.6</t>
  </si>
  <si>
    <t>Устройство грунтовых дорог и планировка земельного участка, ограниченного подъездной дорогой к СНТ "Союз-Чернобыль, ул. Западной, подъездной дорогой к СНТ "Деревня "Львовские Лужки"</t>
  </si>
  <si>
    <t>2027 год</t>
  </si>
  <si>
    <t>Ремонт и модернизация мест (площадок) накопления твердых коммунальных отходов</t>
  </si>
  <si>
    <t>1341,9 об  план</t>
  </si>
  <si>
    <t>конкурс площадь 5000+заявка фкгс на 2026 - 500</t>
  </si>
  <si>
    <t>Реализация областного закона от 16.02.2024 года № 10-оз
"О содействии участию населения в осуществлении местного самоуправления в Ленинградской области"</t>
  </si>
  <si>
    <t>Ремонт и устройство пешеходных дорожек</t>
  </si>
  <si>
    <t>1.7</t>
  </si>
  <si>
    <t>Нанесение дорожной разметки на пешеходных переходах в г.
Отрадное Кировский район Ленинградская область</t>
  </si>
  <si>
    <t xml:space="preserve">Обеспечение безопасности дорожного движения </t>
  </si>
  <si>
    <t>ким</t>
  </si>
  <si>
    <t>покраска перил и др.</t>
  </si>
  <si>
    <t>3 школа, ул. Победы до трассы и др</t>
  </si>
  <si>
    <t>будем подавать заявку</t>
  </si>
  <si>
    <t>перенос с 2024</t>
  </si>
  <si>
    <t>зверев</t>
  </si>
  <si>
    <t>закупка светильников, перен опор, реконструкция сетей и др</t>
  </si>
  <si>
    <t>для участия в программе фкгс</t>
  </si>
  <si>
    <t>международный пр</t>
  </si>
  <si>
    <t>камеры по городу</t>
  </si>
  <si>
    <t>ротонда,скамейки, дорожки, детское и др.</t>
  </si>
  <si>
    <t>лагутин</t>
  </si>
  <si>
    <t>если будем учавствовать в фкгс дворы</t>
  </si>
  <si>
    <t>дорожные ограждения, лежачие и др</t>
  </si>
  <si>
    <t>для участие в дорогах</t>
  </si>
  <si>
    <t>ВСЕГО по отраслевым проектам:</t>
  </si>
  <si>
    <t>перенос с 2024, КР 10млн</t>
  </si>
  <si>
    <t>подали заявку 30.10.2024</t>
  </si>
  <si>
    <t>всего</t>
  </si>
  <si>
    <t>Поддержание в нормативном состоянии инженерных сооружений</t>
  </si>
  <si>
    <t>Приобретение в лизинг коммунальной техники</t>
  </si>
  <si>
    <t>ОБЕСПЕЧЕНИЕ БЕЗОПАСНОСТИ ДОРОЖНОГО ДВИЖЕНИЯ НА АВТОМОБИЛЬНЫХ ДОРОГАХ ОБЩЕГО ПОЛЬЗОВАНИЯ МЕСТНОГО ЗНАЧЕНИЯ:</t>
  </si>
  <si>
    <t>Диспетчеризация (счетчики)</t>
  </si>
  <si>
    <t>Предоставление гарантированного перечня услуг по погребению погибших (умерших), при отсутствии супруга, близких родственников, иных родственников либо законного представителя умершего или при невозможности осуществить ими погребение, а также при отсутствии иных лиц, взявших на себя обязанность осуществить погребение</t>
  </si>
  <si>
    <t>Обеспечение  деятельности (услуги, работы) муниципальных учреждений</t>
  </si>
  <si>
    <t>1.8</t>
  </si>
  <si>
    <t>Устройство (монтаж) недостающих  средств организации и регулирования дорожного движения на пешеходных  переходах на улицах  г. Отрадное</t>
  </si>
  <si>
    <t xml:space="preserve"> Работа с воинскими захоронениями, их благоустройство, реставрация и уход за памятниками, стелами, обелисками и другими мемориальными сооружениями;</t>
  </si>
  <si>
    <t>3.1</t>
  </si>
  <si>
    <t>Осуществление мероприятий по содержанию мест захоронений и организации  благоустройства территорий мунципальных образований, на которых располагаются места захоронения, направленных на увековечевание памяти погибших при защите Отечества</t>
  </si>
  <si>
    <t>Перечень структурных элементов муниципальной программы «Поддержка и развитие коммунального хозяйства, транспортной инфраструктуры, благоустройства на территории Отрадненского городского поселения Кировского муниципального района Ленинградской области
на 2026–2028 годы»</t>
  </si>
  <si>
    <t>2028 год</t>
  </si>
  <si>
    <t>Снос котельной Аэрогеодезия</t>
  </si>
  <si>
    <t>Приобретение и установка стел</t>
  </si>
  <si>
    <t>Содержание ливневой канализации</t>
  </si>
  <si>
    <t>Приобретение и установка оборудования для Детской площадки г.Отрадное, Берег реки Нева</t>
  </si>
  <si>
    <t>Устройство ограждений, дорожных знаков и искусственных неровностей ул. Гагарина (Пеллинский экопарк)</t>
  </si>
  <si>
    <t>Устройство ограждений,  дорожных знаков и искусственных неровностей на территории города</t>
  </si>
  <si>
    <t>2.8</t>
  </si>
  <si>
    <t>2.9</t>
  </si>
  <si>
    <t>2.10</t>
  </si>
  <si>
    <t>Текущий ремонт общественной территории Набережная р. Нева</t>
  </si>
  <si>
    <t>Снос сооружения между Лицеем и МКД Дружба д. 3</t>
  </si>
  <si>
    <t>Плата за технологическое присоединение к электрическим сетям</t>
  </si>
  <si>
    <t>Устройство освещения в мкр. Петрушинское поле</t>
  </si>
  <si>
    <t>Плата за разработку и выдачу технических условий на  производсво работ на электросевых объектах</t>
  </si>
  <si>
    <t>Приведение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</si>
  <si>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1.9</t>
  </si>
  <si>
    <t>1.10</t>
  </si>
  <si>
    <t>1.11</t>
  </si>
  <si>
    <t xml:space="preserve">Проектирование и строительство объектов инженерной и транспортной инфрастуктуры на земельных участках, предоставленных бесплатно гражданам </t>
  </si>
  <si>
    <t>2.0</t>
  </si>
  <si>
    <t>Ремонт асфальтобетонного покрытия участка автомобильной дороги общего пользования местного значения 3й Советский проспект</t>
  </si>
  <si>
    <t>Ремонт асфальтобетонного покрытия автомобильной дороги общего пользования местного значения пр. Ленсовета</t>
  </si>
  <si>
    <t>Ремонт участка автомобильной дороги ул. Щурова</t>
  </si>
  <si>
    <t>Ремонт участка автомобильной дороги ул. Вокзальная</t>
  </si>
  <si>
    <t>Ремонт участка автомобильной дороги ул. Дружбы</t>
  </si>
  <si>
    <t xml:space="preserve">Ремонт асфальтобетонного покрытия автомобильной дороги общего пользования местного значения </t>
  </si>
  <si>
    <t>Мероприятия по ремонту дорог общего пользования</t>
  </si>
  <si>
    <t>Приобретение коммунальной спецтехники и оборудования в лизинг(сублизинг)</t>
  </si>
  <si>
    <t>Установка искусственного освещения на пешеходных переходах на улицах г. Отрадное</t>
  </si>
  <si>
    <t>Устройство электроосвещения вдоль автомобильных дорог общего пользования местного значения мкр. Петрушинское поле</t>
  </si>
  <si>
    <t>1.12</t>
  </si>
  <si>
    <t>1.13</t>
  </si>
  <si>
    <t>Мероприятие по ремонту и модернизации мест (площадок) накопления твердых коммунальных отходов</t>
  </si>
  <si>
    <t>РЕМОНТ АВТОМОБИЛЬНЫХ ДОРОГ ОБЩЕГО ПОЛЬЗОВАНИЯ МЕСТНОГО ЗНАЧЕНИЯ:</t>
  </si>
  <si>
    <t xml:space="preserve">Ремонт асфальтобетонного покрытия </t>
  </si>
  <si>
    <t>Комплекс процессных мероприятий № 3 «Обеспечение устойчивого функционирования и развития  коммунального хозяйства»</t>
  </si>
  <si>
    <t>Комплекс процессных мероприятий № 4 «Организация мероприятий в сфере обращения с отходами»</t>
  </si>
  <si>
    <t>Комплекс процессных мероприятий № 4 «Услуги в области похоронного дела"</t>
  </si>
  <si>
    <t>Комплекс процессных мероприятий № 5 «Увековечивание памяти  погибщих при защите  Отечества "</t>
  </si>
  <si>
    <t>Ремонт дороги местного значения
«12 линия» от Международного
проспекта до 2-го Советского
проспекта в г. Отрадное</t>
  </si>
  <si>
    <t>Субсидии на приобретение основных  средств</t>
  </si>
  <si>
    <t>РЕАЛИЗАЦИЯ 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ЛЕНИНГРАДСКОЙОБЛАСТИ:</t>
  </si>
  <si>
    <t>2.11</t>
  </si>
  <si>
    <t>Сеть передачи данных г. Отрадное, Яблоневая аллея от ул.Дружбы до ул. Вокзальная. Система видеонаблюдения состоящая из 8 камер</t>
  </si>
  <si>
    <t>КАДАСТРОВЫЕ РАБОТЫ</t>
  </si>
  <si>
    <t>Кадастровая съемка  автомобильных дорог общего пользования местного значения</t>
  </si>
  <si>
    <t>1.6.</t>
  </si>
  <si>
    <t>Иные бюджетные  ассигнования</t>
  </si>
  <si>
    <t>Где их место:) УБРАТЬ</t>
  </si>
  <si>
    <t>Ремонт дорог общего пользования</t>
  </si>
  <si>
    <t>6</t>
  </si>
  <si>
    <t>Комплекс процессных мероприятий № 2 «Развитие и приведение в нормативное состояние автомобильных дорог общего пользовани»</t>
  </si>
  <si>
    <t xml:space="preserve"> Кадастровые  работы</t>
  </si>
  <si>
    <t>Установка оборудования на детской площадке "Верхний Строитель"</t>
  </si>
  <si>
    <t>За счет резервного фонда  Правительства Ленинградсколйобласти (за счет перераспределения средств в связи с нарушением сроков заключения соглашений с муниципальными образованиями)</t>
  </si>
  <si>
    <t>6.1</t>
  </si>
  <si>
    <t>7</t>
  </si>
  <si>
    <t>8</t>
  </si>
  <si>
    <t>Приобритение гирлянд за счет резервного фонда Правительства Ленинградскойобласти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</si>
</sst>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8"/>
      <color rgb="FF2C2D2E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16">
    <xf numFmtId="0" fontId="0" fillId="0" borderId="0" xfId="0"/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" fontId="3" fillId="5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vertical="center" wrapText="1"/>
    </xf>
    <xf numFmtId="49" fontId="2" fillId="4" borderId="9" xfId="0" applyNumberFormat="1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vertical="center" wrapText="1"/>
    </xf>
    <xf numFmtId="49" fontId="2" fillId="6" borderId="5" xfId="0" applyNumberFormat="1" applyFont="1" applyFill="1" applyBorder="1" applyAlignment="1">
      <alignment vertical="center" wrapText="1"/>
    </xf>
    <xf numFmtId="49" fontId="2" fillId="6" borderId="6" xfId="0" applyNumberFormat="1" applyFont="1" applyFill="1" applyBorder="1" applyAlignment="1">
      <alignment vertical="center" wrapText="1"/>
    </xf>
    <xf numFmtId="49" fontId="2" fillId="6" borderId="7" xfId="0" applyNumberFormat="1" applyFont="1" applyFill="1" applyBorder="1" applyAlignment="1">
      <alignment vertical="center" wrapText="1"/>
    </xf>
    <xf numFmtId="49" fontId="2" fillId="6" borderId="8" xfId="0" applyNumberFormat="1" applyFont="1" applyFill="1" applyBorder="1" applyAlignment="1">
      <alignment vertical="center" wrapText="1"/>
    </xf>
    <xf numFmtId="49" fontId="2" fillId="6" borderId="9" xfId="0" applyNumberFormat="1" applyFont="1" applyFill="1" applyBorder="1" applyAlignment="1">
      <alignment vertical="center" wrapText="1"/>
    </xf>
    <xf numFmtId="49" fontId="2" fillId="6" borderId="10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49" fontId="15" fillId="5" borderId="0" xfId="0" applyNumberFormat="1" applyFont="1" applyFill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horizontal="left" vertical="center" wrapText="1"/>
    </xf>
    <xf numFmtId="49" fontId="15" fillId="5" borderId="7" xfId="0" applyNumberFormat="1" applyFont="1" applyFill="1" applyBorder="1" applyAlignment="1">
      <alignment horizontal="left" vertical="top" wrapText="1"/>
    </xf>
    <xf numFmtId="49" fontId="15" fillId="5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2" fillId="5" borderId="7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6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49" fontId="1" fillId="5" borderId="7" xfId="0" applyNumberFormat="1" applyFont="1" applyFill="1" applyBorder="1" applyAlignment="1">
      <alignment horizontal="left" vertical="center"/>
    </xf>
    <xf numFmtId="49" fontId="1" fillId="5" borderId="0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4" fontId="2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4" fontId="8" fillId="6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49" fontId="8" fillId="9" borderId="3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164" fontId="8" fillId="9" borderId="4" xfId="0" applyNumberFormat="1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49" fontId="15" fillId="9" borderId="0" xfId="0" applyNumberFormat="1" applyFont="1" applyFill="1" applyAlignment="1">
      <alignment horizontal="left" vertical="center" wrapText="1"/>
    </xf>
    <xf numFmtId="0" fontId="17" fillId="9" borderId="0" xfId="0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49" fontId="8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164" fontId="17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left" vertical="center"/>
    </xf>
    <xf numFmtId="164" fontId="2" fillId="5" borderId="0" xfId="0" applyNumberFormat="1" applyFont="1" applyFill="1" applyAlignment="1">
      <alignment horizontal="right" vertical="center"/>
    </xf>
    <xf numFmtId="164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center" vertical="center" wrapText="1"/>
    </xf>
    <xf numFmtId="49" fontId="2" fillId="6" borderId="6" xfId="0" applyNumberFormat="1" applyFont="1" applyFill="1" applyBorder="1" applyAlignment="1">
      <alignment horizontal="center" vertical="center" wrapText="1"/>
    </xf>
    <xf numFmtId="49" fontId="2" fillId="6" borderId="7" xfId="0" applyNumberFormat="1" applyFont="1" applyFill="1" applyBorder="1" applyAlignment="1">
      <alignment horizontal="center" vertical="center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2" fillId="6" borderId="9" xfId="0" applyNumberFormat="1" applyFont="1" applyFill="1" applyBorder="1" applyAlignment="1">
      <alignment horizontal="center" vertical="center" wrapText="1"/>
    </xf>
    <xf numFmtId="49" fontId="2" fillId="6" borderId="10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/>
    </xf>
    <xf numFmtId="49" fontId="9" fillId="3" borderId="11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 wrapText="1"/>
    </xf>
    <xf numFmtId="1" fontId="7" fillId="2" borderId="13" xfId="0" applyNumberFormat="1" applyFont="1" applyFill="1" applyBorder="1" applyAlignment="1">
      <alignment horizontal="center" vertical="center" wrapText="1"/>
    </xf>
    <xf numFmtId="1" fontId="7" fillId="2" borderId="1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17" fillId="5" borderId="11" xfId="0" applyNumberFormat="1" applyFont="1" applyFill="1" applyBorder="1" applyAlignment="1">
      <alignment horizontal="center" vertical="center"/>
    </xf>
    <xf numFmtId="49" fontId="17" fillId="5" borderId="13" xfId="0" applyNumberFormat="1" applyFont="1" applyFill="1" applyBorder="1" applyAlignment="1">
      <alignment horizontal="center" vertical="center"/>
    </xf>
    <xf numFmtId="49" fontId="17" fillId="5" borderId="12" xfId="0" applyNumberFormat="1" applyFont="1" applyFill="1" applyBorder="1" applyAlignment="1">
      <alignment horizontal="center" vertical="center"/>
    </xf>
    <xf numFmtId="1" fontId="7" fillId="2" borderId="9" xfId="0" applyNumberFormat="1" applyFont="1" applyFill="1" applyBorder="1" applyAlignment="1">
      <alignment horizontal="center" vertical="center" wrapText="1"/>
    </xf>
    <xf numFmtId="1" fontId="7" fillId="2" borderId="15" xfId="0" applyNumberFormat="1" applyFont="1" applyFill="1" applyBorder="1" applyAlignment="1">
      <alignment horizontal="center" vertical="center" wrapText="1"/>
    </xf>
    <xf numFmtId="1" fontId="7" fillId="2" borderId="1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49" fontId="9" fillId="8" borderId="9" xfId="0" applyNumberFormat="1" applyFont="1" applyFill="1" applyBorder="1" applyAlignment="1">
      <alignment horizontal="center" vertical="center"/>
    </xf>
    <xf numFmtId="49" fontId="9" fillId="8" borderId="15" xfId="0" applyNumberFormat="1" applyFont="1" applyFill="1" applyBorder="1" applyAlignment="1">
      <alignment horizontal="center" vertical="center"/>
    </xf>
    <xf numFmtId="49" fontId="9" fillId="8" borderId="10" xfId="0" applyNumberFormat="1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9" fillId="8" borderId="9" xfId="0" applyNumberFormat="1" applyFont="1" applyFill="1" applyBorder="1" applyAlignment="1">
      <alignment horizontal="center" vertical="center" wrapText="1"/>
    </xf>
    <xf numFmtId="49" fontId="9" fillId="8" borderId="15" xfId="0" applyNumberFormat="1" applyFont="1" applyFill="1" applyBorder="1" applyAlignment="1">
      <alignment horizontal="center" vertical="center" wrapText="1"/>
    </xf>
    <xf numFmtId="49" fontId="9" fillId="8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88"/>
  <sheetViews>
    <sheetView tabSelected="1" view="pageBreakPreview" zoomScale="80" zoomScaleNormal="80" zoomScaleSheetLayoutView="80" workbookViewId="0">
      <selection activeCell="E110" sqref="E110"/>
    </sheetView>
  </sheetViews>
  <sheetFormatPr defaultColWidth="9.140625" defaultRowHeight="15.75" x14ac:dyDescent="0.25"/>
  <cols>
    <col min="1" max="1" width="7.85546875" style="23" customWidth="1"/>
    <col min="2" max="2" width="36.28515625" style="151" customWidth="1"/>
    <col min="3" max="3" width="14.85546875" style="17" customWidth="1"/>
    <col min="4" max="4" width="16.85546875" style="144" customWidth="1"/>
    <col min="5" max="5" width="19" style="8" customWidth="1"/>
    <col min="6" max="6" width="13.140625" style="8" customWidth="1"/>
    <col min="7" max="7" width="14.5703125" style="8" customWidth="1"/>
    <col min="8" max="8" width="17.85546875" style="151" customWidth="1"/>
    <col min="9" max="9" width="23.140625" style="17" customWidth="1"/>
    <col min="10" max="10" width="0.28515625" style="60" customWidth="1"/>
    <col min="11" max="11" width="34.28515625" style="162" customWidth="1"/>
    <col min="12" max="12" width="12.42578125" style="20" customWidth="1"/>
    <col min="13" max="13" width="25.28515625" style="20" customWidth="1"/>
    <col min="14" max="51" width="9.140625" style="20"/>
    <col min="52" max="16384" width="9.140625" style="1"/>
  </cols>
  <sheetData>
    <row r="1" spans="1:51" x14ac:dyDescent="0.25">
      <c r="A1" s="312"/>
      <c r="B1" s="312"/>
      <c r="C1" s="10"/>
      <c r="D1" s="11"/>
      <c r="E1" s="27"/>
      <c r="F1" s="27"/>
      <c r="G1" s="27"/>
      <c r="H1" s="9"/>
      <c r="I1" s="10" t="s">
        <v>64</v>
      </c>
    </row>
    <row r="2" spans="1:51" ht="50.25" customHeight="1" x14ac:dyDescent="0.25">
      <c r="A2" s="245" t="s">
        <v>147</v>
      </c>
      <c r="B2" s="245"/>
      <c r="C2" s="245"/>
      <c r="D2" s="245"/>
      <c r="E2" s="245"/>
      <c r="F2" s="245"/>
      <c r="G2" s="245"/>
      <c r="H2" s="245"/>
      <c r="I2" s="245"/>
    </row>
    <row r="3" spans="1:51" ht="30" customHeight="1" x14ac:dyDescent="0.25">
      <c r="A3" s="313" t="s">
        <v>7</v>
      </c>
      <c r="B3" s="183" t="s">
        <v>35</v>
      </c>
      <c r="C3" s="183" t="s">
        <v>8</v>
      </c>
      <c r="D3" s="314" t="s">
        <v>9</v>
      </c>
      <c r="E3" s="314"/>
      <c r="F3" s="314"/>
      <c r="G3" s="314"/>
      <c r="H3" s="183" t="s">
        <v>11</v>
      </c>
      <c r="I3" s="183" t="s">
        <v>12</v>
      </c>
    </row>
    <row r="4" spans="1:51" ht="58.5" customHeight="1" x14ac:dyDescent="0.25">
      <c r="A4" s="313"/>
      <c r="B4" s="183"/>
      <c r="C4" s="183"/>
      <c r="D4" s="144" t="s">
        <v>10</v>
      </c>
      <c r="E4" s="144" t="s">
        <v>86</v>
      </c>
      <c r="F4" s="144" t="s">
        <v>108</v>
      </c>
      <c r="G4" s="144" t="s">
        <v>148</v>
      </c>
      <c r="H4" s="183"/>
      <c r="I4" s="183"/>
    </row>
    <row r="5" spans="1:51" s="2" customFormat="1" ht="12" x14ac:dyDescent="0.25">
      <c r="A5" s="13">
        <v>1</v>
      </c>
      <c r="B5" s="6">
        <v>2</v>
      </c>
      <c r="C5" s="6">
        <v>3</v>
      </c>
      <c r="D5" s="7">
        <v>4</v>
      </c>
      <c r="E5" s="5">
        <v>5</v>
      </c>
      <c r="F5" s="5">
        <v>6</v>
      </c>
      <c r="G5" s="5">
        <v>7</v>
      </c>
      <c r="H5" s="5">
        <v>8</v>
      </c>
      <c r="I5" s="6">
        <v>9</v>
      </c>
      <c r="J5" s="60"/>
      <c r="K5" s="37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</row>
    <row r="6" spans="1:51" s="18" customFormat="1" ht="27.75" customHeight="1" x14ac:dyDescent="0.25">
      <c r="A6" s="315" t="s">
        <v>99</v>
      </c>
      <c r="B6" s="315"/>
      <c r="C6" s="315"/>
      <c r="D6" s="315"/>
      <c r="E6" s="315"/>
      <c r="F6" s="315"/>
      <c r="G6" s="315"/>
      <c r="H6" s="315"/>
      <c r="I6" s="315"/>
      <c r="J6" s="60"/>
      <c r="K6" s="38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</row>
    <row r="7" spans="1:51" s="3" customFormat="1" ht="27.75" customHeight="1" x14ac:dyDescent="0.25">
      <c r="A7" s="299" t="s">
        <v>90</v>
      </c>
      <c r="B7" s="299"/>
      <c r="C7" s="299"/>
      <c r="D7" s="299"/>
      <c r="E7" s="299"/>
      <c r="F7" s="299"/>
      <c r="G7" s="299"/>
      <c r="H7" s="299"/>
      <c r="I7" s="299"/>
      <c r="J7" s="60"/>
      <c r="K7" s="38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</row>
    <row r="8" spans="1:51" s="113" customFormat="1" ht="37.5" customHeight="1" x14ac:dyDescent="0.25">
      <c r="A8" s="300" t="s">
        <v>39</v>
      </c>
      <c r="B8" s="286" t="s">
        <v>169</v>
      </c>
      <c r="C8" s="148" t="s">
        <v>13</v>
      </c>
      <c r="D8" s="24">
        <f>E8+F8+G8</f>
        <v>3228.0840400000002</v>
      </c>
      <c r="E8" s="70">
        <v>0</v>
      </c>
      <c r="F8" s="70">
        <v>3228.0840400000002</v>
      </c>
      <c r="G8" s="101">
        <v>0</v>
      </c>
      <c r="H8" s="250" t="s">
        <v>15</v>
      </c>
      <c r="I8" s="250" t="s">
        <v>25</v>
      </c>
      <c r="J8" s="61"/>
      <c r="K8" s="57"/>
    </row>
    <row r="9" spans="1:51" s="113" customFormat="1" ht="35.25" customHeight="1" x14ac:dyDescent="0.25">
      <c r="A9" s="300"/>
      <c r="B9" s="286"/>
      <c r="C9" s="148" t="s">
        <v>14</v>
      </c>
      <c r="D9" s="24">
        <f t="shared" ref="D9:D32" si="0">E9+F9+G9</f>
        <v>29052.756150000001</v>
      </c>
      <c r="E9" s="70">
        <v>0</v>
      </c>
      <c r="F9" s="70">
        <v>29052.756150000001</v>
      </c>
      <c r="G9" s="101">
        <v>0</v>
      </c>
      <c r="H9" s="251"/>
      <c r="I9" s="251"/>
      <c r="J9" s="61" t="s">
        <v>120</v>
      </c>
      <c r="K9" s="57"/>
    </row>
    <row r="10" spans="1:51" s="113" customFormat="1" ht="21.75" customHeight="1" x14ac:dyDescent="0.25">
      <c r="A10" s="300"/>
      <c r="B10" s="286"/>
      <c r="C10" s="148" t="s">
        <v>10</v>
      </c>
      <c r="D10" s="24">
        <f t="shared" si="0"/>
        <v>32280.840190000003</v>
      </c>
      <c r="E10" s="70">
        <v>0</v>
      </c>
      <c r="F10" s="70">
        <f>SUM(F8:F9)</f>
        <v>32280.840190000003</v>
      </c>
      <c r="G10" s="101">
        <v>0</v>
      </c>
      <c r="H10" s="251"/>
      <c r="I10" s="251"/>
      <c r="J10" s="61"/>
      <c r="K10" s="130"/>
    </row>
    <row r="11" spans="1:51" s="113" customFormat="1" ht="31.5" x14ac:dyDescent="0.25">
      <c r="A11" s="300" t="s">
        <v>40</v>
      </c>
      <c r="B11" s="286" t="s">
        <v>170</v>
      </c>
      <c r="C11" s="148" t="s">
        <v>13</v>
      </c>
      <c r="D11" s="24">
        <f t="shared" si="0"/>
        <v>7333.0346600000003</v>
      </c>
      <c r="E11" s="70">
        <v>0</v>
      </c>
      <c r="F11" s="70">
        <v>7333.0346600000003</v>
      </c>
      <c r="G11" s="101">
        <f>1000-1000</f>
        <v>0</v>
      </c>
      <c r="H11" s="251"/>
      <c r="I11" s="251"/>
      <c r="J11" s="61"/>
      <c r="K11" s="57"/>
    </row>
    <row r="12" spans="1:51" s="113" customFormat="1" ht="39.75" customHeight="1" x14ac:dyDescent="0.25">
      <c r="A12" s="300"/>
      <c r="B12" s="286"/>
      <c r="C12" s="148" t="s">
        <v>14</v>
      </c>
      <c r="D12" s="24">
        <f t="shared" si="0"/>
        <v>65997.311740000005</v>
      </c>
      <c r="E12" s="70">
        <v>0</v>
      </c>
      <c r="F12" s="70">
        <v>65997.311740000005</v>
      </c>
      <c r="G12" s="101">
        <v>0</v>
      </c>
      <c r="H12" s="251"/>
      <c r="I12" s="251"/>
      <c r="J12" s="61" t="s">
        <v>120</v>
      </c>
      <c r="K12" s="57"/>
    </row>
    <row r="13" spans="1:51" s="113" customFormat="1" ht="25.5" customHeight="1" x14ac:dyDescent="0.25">
      <c r="A13" s="300"/>
      <c r="B13" s="286"/>
      <c r="C13" s="148" t="s">
        <v>10</v>
      </c>
      <c r="D13" s="24">
        <f t="shared" si="0"/>
        <v>73330.346400000009</v>
      </c>
      <c r="E13" s="70">
        <v>0</v>
      </c>
      <c r="F13" s="70">
        <f>F11+F12</f>
        <v>73330.346400000009</v>
      </c>
      <c r="G13" s="101">
        <f>G11+G12</f>
        <v>0</v>
      </c>
      <c r="H13" s="251"/>
      <c r="I13" s="251"/>
      <c r="J13" s="61"/>
      <c r="K13" s="57"/>
    </row>
    <row r="14" spans="1:51" s="113" customFormat="1" ht="31.5" x14ac:dyDescent="0.25">
      <c r="A14" s="300" t="s">
        <v>41</v>
      </c>
      <c r="B14" s="301" t="s">
        <v>174</v>
      </c>
      <c r="C14" s="148" t="s">
        <v>13</v>
      </c>
      <c r="D14" s="24">
        <f t="shared" si="0"/>
        <v>0</v>
      </c>
      <c r="E14" s="70">
        <v>0</v>
      </c>
      <c r="F14" s="70">
        <v>0</v>
      </c>
      <c r="G14" s="101">
        <f>1000-1000</f>
        <v>0</v>
      </c>
      <c r="H14" s="251"/>
      <c r="I14" s="251"/>
      <c r="J14" s="61"/>
      <c r="K14" s="57"/>
    </row>
    <row r="15" spans="1:51" s="113" customFormat="1" ht="32.25" customHeight="1" x14ac:dyDescent="0.25">
      <c r="A15" s="300"/>
      <c r="B15" s="301"/>
      <c r="C15" s="148" t="s">
        <v>14</v>
      </c>
      <c r="D15" s="24">
        <f t="shared" si="0"/>
        <v>0</v>
      </c>
      <c r="E15" s="70">
        <v>0</v>
      </c>
      <c r="F15" s="70">
        <v>0</v>
      </c>
      <c r="G15" s="101">
        <v>0</v>
      </c>
      <c r="H15" s="251"/>
      <c r="I15" s="251"/>
      <c r="J15" s="61" t="s">
        <v>120</v>
      </c>
      <c r="K15" s="57"/>
    </row>
    <row r="16" spans="1:51" s="113" customFormat="1" x14ac:dyDescent="0.25">
      <c r="A16" s="300"/>
      <c r="B16" s="301"/>
      <c r="C16" s="148" t="s">
        <v>10</v>
      </c>
      <c r="D16" s="24">
        <f t="shared" si="0"/>
        <v>0</v>
      </c>
      <c r="E16" s="70">
        <f>E14+E15</f>
        <v>0</v>
      </c>
      <c r="F16" s="70">
        <f>F14+F15</f>
        <v>0</v>
      </c>
      <c r="G16" s="101">
        <f>G14+G15</f>
        <v>0</v>
      </c>
      <c r="H16" s="251"/>
      <c r="I16" s="251"/>
      <c r="J16" s="62"/>
      <c r="K16" s="57"/>
    </row>
    <row r="17" spans="1:15" s="113" customFormat="1" ht="31.5" x14ac:dyDescent="0.25">
      <c r="A17" s="247" t="s">
        <v>76</v>
      </c>
      <c r="B17" s="301" t="s">
        <v>102</v>
      </c>
      <c r="C17" s="148" t="s">
        <v>13</v>
      </c>
      <c r="D17" s="24">
        <f t="shared" si="0"/>
        <v>2338.6999999999998</v>
      </c>
      <c r="E17" s="70">
        <f>2314.14+24.56</f>
        <v>2338.6999999999998</v>
      </c>
      <c r="F17" s="70">
        <v>0</v>
      </c>
      <c r="G17" s="101">
        <v>0</v>
      </c>
      <c r="H17" s="251"/>
      <c r="I17" s="251"/>
      <c r="J17" s="61"/>
      <c r="K17" s="57"/>
    </row>
    <row r="18" spans="1:15" s="113" customFormat="1" ht="31.5" x14ac:dyDescent="0.25">
      <c r="A18" s="248"/>
      <c r="B18" s="301"/>
      <c r="C18" s="148" t="s">
        <v>14</v>
      </c>
      <c r="D18" s="24">
        <f t="shared" si="0"/>
        <v>23398.578430000001</v>
      </c>
      <c r="E18" s="70">
        <v>23398.578430000001</v>
      </c>
      <c r="F18" s="70">
        <v>0</v>
      </c>
      <c r="G18" s="101">
        <v>0</v>
      </c>
      <c r="H18" s="251"/>
      <c r="I18" s="251"/>
      <c r="J18" s="61"/>
      <c r="K18" s="57"/>
    </row>
    <row r="19" spans="1:15" s="113" customFormat="1" x14ac:dyDescent="0.25">
      <c r="A19" s="249"/>
      <c r="B19" s="301"/>
      <c r="C19" s="148" t="s">
        <v>10</v>
      </c>
      <c r="D19" s="24">
        <f t="shared" si="0"/>
        <v>25737.278430000002</v>
      </c>
      <c r="E19" s="70">
        <f>E17+E18</f>
        <v>25737.278430000002</v>
      </c>
      <c r="F19" s="70">
        <v>0</v>
      </c>
      <c r="G19" s="101">
        <v>0</v>
      </c>
      <c r="H19" s="251"/>
      <c r="I19" s="251"/>
      <c r="J19" s="61"/>
      <c r="K19" s="57"/>
    </row>
    <row r="20" spans="1:15" s="113" customFormat="1" ht="31.5" x14ac:dyDescent="0.25">
      <c r="A20" s="247" t="s">
        <v>81</v>
      </c>
      <c r="B20" s="260" t="s">
        <v>171</v>
      </c>
      <c r="C20" s="148" t="s">
        <v>13</v>
      </c>
      <c r="D20" s="24">
        <f t="shared" si="0"/>
        <v>1531.78379</v>
      </c>
      <c r="E20" s="70">
        <v>0</v>
      </c>
      <c r="F20" s="70">
        <v>1531.78379</v>
      </c>
      <c r="G20" s="101">
        <v>0</v>
      </c>
      <c r="H20" s="251"/>
      <c r="I20" s="251"/>
      <c r="J20" s="61"/>
      <c r="K20" s="57"/>
    </row>
    <row r="21" spans="1:15" s="113" customFormat="1" ht="31.5" x14ac:dyDescent="0.25">
      <c r="A21" s="248"/>
      <c r="B21" s="261"/>
      <c r="C21" s="148" t="s">
        <v>14</v>
      </c>
      <c r="D21" s="24">
        <f t="shared" si="0"/>
        <v>13786.05395</v>
      </c>
      <c r="E21" s="70">
        <v>0</v>
      </c>
      <c r="F21" s="70">
        <v>13786.05395</v>
      </c>
      <c r="G21" s="101">
        <v>0</v>
      </c>
      <c r="H21" s="251"/>
      <c r="I21" s="251"/>
      <c r="J21" s="61"/>
      <c r="K21" s="57"/>
    </row>
    <row r="22" spans="1:15" s="113" customFormat="1" x14ac:dyDescent="0.25">
      <c r="A22" s="248"/>
      <c r="B22" s="262"/>
      <c r="C22" s="148" t="s">
        <v>10</v>
      </c>
      <c r="D22" s="24">
        <f t="shared" si="0"/>
        <v>15317.837739999999</v>
      </c>
      <c r="E22" s="70">
        <v>0</v>
      </c>
      <c r="F22" s="70">
        <f>F20+F21</f>
        <v>15317.837739999999</v>
      </c>
      <c r="G22" s="101">
        <v>0</v>
      </c>
      <c r="H22" s="251"/>
      <c r="I22" s="251"/>
      <c r="J22" s="61"/>
      <c r="K22" s="57"/>
    </row>
    <row r="23" spans="1:15" s="113" customFormat="1" ht="31.5" x14ac:dyDescent="0.25">
      <c r="A23" s="248" t="s">
        <v>106</v>
      </c>
      <c r="B23" s="260" t="s">
        <v>172</v>
      </c>
      <c r="C23" s="148" t="s">
        <v>13</v>
      </c>
      <c r="D23" s="24">
        <f t="shared" si="0"/>
        <v>1016.54805</v>
      </c>
      <c r="E23" s="70">
        <v>0</v>
      </c>
      <c r="F23" s="70">
        <v>1016.54805</v>
      </c>
      <c r="G23" s="101">
        <f>1000-1000</f>
        <v>0</v>
      </c>
      <c r="H23" s="251"/>
      <c r="I23" s="251"/>
      <c r="J23" s="61"/>
      <c r="K23" s="57"/>
    </row>
    <row r="24" spans="1:15" s="113" customFormat="1" ht="31.5" x14ac:dyDescent="0.25">
      <c r="A24" s="248"/>
      <c r="B24" s="261"/>
      <c r="C24" s="148" t="s">
        <v>14</v>
      </c>
      <c r="D24" s="24">
        <f t="shared" si="0"/>
        <v>9148.9322900000006</v>
      </c>
      <c r="E24" s="70">
        <v>0</v>
      </c>
      <c r="F24" s="70">
        <v>9148.9322900000006</v>
      </c>
      <c r="G24" s="101">
        <v>0</v>
      </c>
      <c r="H24" s="251"/>
      <c r="I24" s="251"/>
      <c r="J24" s="61"/>
      <c r="K24" s="57"/>
    </row>
    <row r="25" spans="1:15" s="113" customFormat="1" x14ac:dyDescent="0.25">
      <c r="A25" s="249"/>
      <c r="B25" s="262"/>
      <c r="C25" s="148" t="s">
        <v>10</v>
      </c>
      <c r="D25" s="24">
        <f t="shared" si="0"/>
        <v>10165.48034</v>
      </c>
      <c r="E25" s="70">
        <v>0</v>
      </c>
      <c r="F25" s="70">
        <f>F23+F24</f>
        <v>10165.48034</v>
      </c>
      <c r="G25" s="101">
        <f>G23+G24</f>
        <v>0</v>
      </c>
      <c r="H25" s="251"/>
      <c r="I25" s="251"/>
      <c r="J25" s="61"/>
      <c r="K25" s="57"/>
    </row>
    <row r="26" spans="1:15" s="113" customFormat="1" ht="31.5" x14ac:dyDescent="0.25">
      <c r="A26" s="247" t="s">
        <v>114</v>
      </c>
      <c r="B26" s="260" t="s">
        <v>173</v>
      </c>
      <c r="C26" s="148" t="s">
        <v>13</v>
      </c>
      <c r="D26" s="24">
        <f t="shared" si="0"/>
        <v>1366.2428</v>
      </c>
      <c r="E26" s="70">
        <v>0</v>
      </c>
      <c r="F26" s="70">
        <v>1366.2428</v>
      </c>
      <c r="G26" s="101">
        <v>0</v>
      </c>
      <c r="H26" s="251"/>
      <c r="I26" s="251"/>
      <c r="J26" s="61"/>
      <c r="K26" s="57"/>
    </row>
    <row r="27" spans="1:15" s="113" customFormat="1" ht="31.5" x14ac:dyDescent="0.25">
      <c r="A27" s="248"/>
      <c r="B27" s="261"/>
      <c r="C27" s="148" t="s">
        <v>14</v>
      </c>
      <c r="D27" s="24">
        <f t="shared" si="0"/>
        <v>12296.184960000001</v>
      </c>
      <c r="E27" s="70">
        <v>0</v>
      </c>
      <c r="F27" s="70">
        <v>12296.184960000001</v>
      </c>
      <c r="G27" s="106">
        <v>0</v>
      </c>
      <c r="H27" s="251"/>
      <c r="I27" s="251"/>
      <c r="J27" s="61"/>
      <c r="K27" s="57"/>
    </row>
    <row r="28" spans="1:15" s="113" customFormat="1" x14ac:dyDescent="0.25">
      <c r="A28" s="248"/>
      <c r="B28" s="262"/>
      <c r="C28" s="148" t="s">
        <v>10</v>
      </c>
      <c r="D28" s="24">
        <f t="shared" si="0"/>
        <v>13662.42776</v>
      </c>
      <c r="E28" s="70">
        <v>0</v>
      </c>
      <c r="F28" s="70">
        <f>F26+F27</f>
        <v>13662.42776</v>
      </c>
      <c r="G28" s="106">
        <v>0</v>
      </c>
      <c r="H28" s="251"/>
      <c r="I28" s="251"/>
      <c r="J28" s="61"/>
      <c r="K28" s="57"/>
    </row>
    <row r="29" spans="1:15" s="113" customFormat="1" ht="40.5" customHeight="1" x14ac:dyDescent="0.25">
      <c r="A29" s="308" t="s">
        <v>190</v>
      </c>
      <c r="B29" s="309"/>
      <c r="C29" s="309"/>
      <c r="D29" s="309"/>
      <c r="E29" s="309"/>
      <c r="F29" s="309"/>
      <c r="G29" s="309"/>
      <c r="H29" s="309"/>
      <c r="I29" s="310"/>
      <c r="J29" s="61"/>
      <c r="K29" s="57"/>
    </row>
    <row r="30" spans="1:15" s="113" customFormat="1" ht="31.5" x14ac:dyDescent="0.25">
      <c r="A30" s="305" t="s">
        <v>142</v>
      </c>
      <c r="B30" s="301" t="s">
        <v>163</v>
      </c>
      <c r="C30" s="148" t="s">
        <v>13</v>
      </c>
      <c r="D30" s="24">
        <f t="shared" si="0"/>
        <v>126.51662000000033</v>
      </c>
      <c r="E30" s="70">
        <v>0</v>
      </c>
      <c r="F30" s="70">
        <f>10337.69518-10211.17856</f>
        <v>126.51662000000033</v>
      </c>
      <c r="G30" s="106">
        <v>0</v>
      </c>
      <c r="H30" s="107"/>
      <c r="I30" s="107"/>
      <c r="J30" s="61"/>
      <c r="K30" s="110"/>
    </row>
    <row r="31" spans="1:15" s="113" customFormat="1" ht="31.5" x14ac:dyDescent="0.25">
      <c r="A31" s="306"/>
      <c r="B31" s="301"/>
      <c r="C31" s="148" t="s">
        <v>14</v>
      </c>
      <c r="D31" s="24">
        <f t="shared" si="0"/>
        <v>12525.2</v>
      </c>
      <c r="E31" s="70">
        <f>34479.0933-34479.0933</f>
        <v>0</v>
      </c>
      <c r="F31" s="70">
        <v>12525.2</v>
      </c>
      <c r="G31" s="106">
        <v>0</v>
      </c>
      <c r="H31" s="107"/>
      <c r="I31" s="107"/>
      <c r="J31" s="61"/>
      <c r="K31" s="311"/>
      <c r="L31" s="311"/>
      <c r="M31" s="311"/>
      <c r="N31" s="311"/>
      <c r="O31" s="311"/>
    </row>
    <row r="32" spans="1:15" s="113" customFormat="1" ht="51.75" customHeight="1" x14ac:dyDescent="0.25">
      <c r="A32" s="307"/>
      <c r="B32" s="301"/>
      <c r="C32" s="148" t="s">
        <v>10</v>
      </c>
      <c r="D32" s="24">
        <f t="shared" si="0"/>
        <v>12651.716620000001</v>
      </c>
      <c r="E32" s="70">
        <f>E30+E31</f>
        <v>0</v>
      </c>
      <c r="F32" s="70">
        <f>F30+F31</f>
        <v>12651.716620000001</v>
      </c>
      <c r="G32" s="106">
        <v>0</v>
      </c>
      <c r="H32" s="107"/>
      <c r="I32" s="107"/>
      <c r="J32" s="61"/>
      <c r="K32" s="57"/>
    </row>
    <row r="33" spans="1:51" s="113" customFormat="1" ht="21" customHeight="1" x14ac:dyDescent="0.25">
      <c r="A33" s="302" t="s">
        <v>182</v>
      </c>
      <c r="B33" s="303"/>
      <c r="C33" s="303"/>
      <c r="D33" s="303"/>
      <c r="E33" s="303"/>
      <c r="F33" s="303"/>
      <c r="G33" s="303"/>
      <c r="H33" s="303"/>
      <c r="I33" s="304"/>
      <c r="J33" s="61"/>
      <c r="K33" s="57"/>
    </row>
    <row r="34" spans="1:51" s="113" customFormat="1" ht="31.5" x14ac:dyDescent="0.25">
      <c r="A34" s="305" t="s">
        <v>164</v>
      </c>
      <c r="B34" s="250" t="s">
        <v>183</v>
      </c>
      <c r="C34" s="148" t="s">
        <v>13</v>
      </c>
      <c r="D34" s="24">
        <f>E34+F34+G34</f>
        <v>808.8</v>
      </c>
      <c r="E34" s="70">
        <v>0</v>
      </c>
      <c r="F34" s="76">
        <f>1000-191.2</f>
        <v>808.8</v>
      </c>
      <c r="G34" s="101">
        <v>0</v>
      </c>
      <c r="H34" s="250" t="s">
        <v>105</v>
      </c>
      <c r="I34" s="250" t="s">
        <v>136</v>
      </c>
      <c r="J34" s="61"/>
      <c r="K34" s="57"/>
    </row>
    <row r="35" spans="1:51" s="113" customFormat="1" ht="31.5" x14ac:dyDescent="0.25">
      <c r="A35" s="306"/>
      <c r="B35" s="251"/>
      <c r="C35" s="148" t="s">
        <v>14</v>
      </c>
      <c r="D35" s="24">
        <f t="shared" ref="D35:D36" si="1">E35+F35+G35</f>
        <v>7279.5</v>
      </c>
      <c r="E35" s="70">
        <v>0</v>
      </c>
      <c r="F35" s="76">
        <v>7279.5</v>
      </c>
      <c r="G35" s="101">
        <v>0</v>
      </c>
      <c r="H35" s="251"/>
      <c r="I35" s="251"/>
      <c r="J35" s="61"/>
      <c r="K35" s="57"/>
    </row>
    <row r="36" spans="1:51" s="113" customFormat="1" x14ac:dyDescent="0.25">
      <c r="A36" s="307"/>
      <c r="B36" s="252"/>
      <c r="C36" s="148" t="s">
        <v>10</v>
      </c>
      <c r="D36" s="24">
        <f t="shared" si="1"/>
        <v>8088.3</v>
      </c>
      <c r="E36" s="70">
        <v>0</v>
      </c>
      <c r="F36" s="76">
        <f>F34+F35</f>
        <v>8088.3</v>
      </c>
      <c r="G36" s="77">
        <v>0</v>
      </c>
      <c r="H36" s="252"/>
      <c r="I36" s="252"/>
      <c r="J36" s="61"/>
      <c r="K36" s="57"/>
    </row>
    <row r="37" spans="1:51" s="113" customFormat="1" ht="30.75" customHeight="1" x14ac:dyDescent="0.25">
      <c r="A37" s="305" t="s">
        <v>168</v>
      </c>
      <c r="B37" s="250" t="s">
        <v>183</v>
      </c>
      <c r="C37" s="148" t="s">
        <v>13</v>
      </c>
      <c r="D37" s="24">
        <f>E37+F37+G37</f>
        <v>800.03</v>
      </c>
      <c r="E37" s="70">
        <v>0</v>
      </c>
      <c r="F37" s="70">
        <f>0</f>
        <v>0</v>
      </c>
      <c r="G37" s="77">
        <v>800.03</v>
      </c>
      <c r="H37" s="250" t="s">
        <v>105</v>
      </c>
      <c r="I37" s="250" t="s">
        <v>136</v>
      </c>
      <c r="J37" s="61"/>
      <c r="K37" s="57"/>
    </row>
    <row r="38" spans="1:51" s="113" customFormat="1" ht="30" customHeight="1" x14ac:dyDescent="0.25">
      <c r="A38" s="306"/>
      <c r="B38" s="251"/>
      <c r="C38" s="148" t="s">
        <v>14</v>
      </c>
      <c r="D38" s="24">
        <f>E38+F38+G38</f>
        <v>7200.3</v>
      </c>
      <c r="E38" s="70">
        <v>0</v>
      </c>
      <c r="F38" s="70">
        <v>0</v>
      </c>
      <c r="G38" s="77">
        <v>7200.3</v>
      </c>
      <c r="H38" s="251"/>
      <c r="I38" s="251"/>
      <c r="J38" s="61"/>
      <c r="K38" s="57"/>
    </row>
    <row r="39" spans="1:51" s="113" customFormat="1" ht="33" customHeight="1" x14ac:dyDescent="0.25">
      <c r="A39" s="307"/>
      <c r="B39" s="252"/>
      <c r="C39" s="148" t="s">
        <v>10</v>
      </c>
      <c r="D39" s="24">
        <f>E39+F39+G39</f>
        <v>8000.33</v>
      </c>
      <c r="E39" s="70">
        <v>0</v>
      </c>
      <c r="F39" s="70">
        <v>0</v>
      </c>
      <c r="G39" s="77">
        <f>G37+G38</f>
        <v>8000.33</v>
      </c>
      <c r="H39" s="252"/>
      <c r="I39" s="252"/>
      <c r="J39" s="61"/>
      <c r="K39" s="57"/>
    </row>
    <row r="40" spans="1:51" s="113" customFormat="1" ht="1.5" hidden="1" customHeight="1" x14ac:dyDescent="0.25">
      <c r="A40" s="132" t="s">
        <v>91</v>
      </c>
      <c r="B40" s="133" t="s">
        <v>198</v>
      </c>
      <c r="C40" s="119" t="s">
        <v>13</v>
      </c>
      <c r="D40" s="134">
        <f>E40+F40+G40</f>
        <v>0</v>
      </c>
      <c r="E40" s="120">
        <f>0</f>
        <v>0</v>
      </c>
      <c r="F40" s="120">
        <f>0</f>
        <v>0</v>
      </c>
      <c r="G40" s="114">
        <v>0</v>
      </c>
      <c r="H40" s="133" t="s">
        <v>105</v>
      </c>
      <c r="I40" s="133" t="s">
        <v>25</v>
      </c>
      <c r="J40" s="61"/>
      <c r="K40" s="57"/>
    </row>
    <row r="41" spans="1:51" s="3" customFormat="1" ht="34.5" customHeight="1" x14ac:dyDescent="0.25">
      <c r="A41" s="299" t="s">
        <v>138</v>
      </c>
      <c r="B41" s="299"/>
      <c r="C41" s="299"/>
      <c r="D41" s="299"/>
      <c r="E41" s="299"/>
      <c r="F41" s="299"/>
      <c r="G41" s="299"/>
      <c r="H41" s="299"/>
      <c r="I41" s="299"/>
      <c r="J41" s="60"/>
      <c r="K41" s="38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</row>
    <row r="42" spans="1:51" s="3" customFormat="1" ht="31.5" customHeight="1" x14ac:dyDescent="0.25">
      <c r="A42" s="300" t="s">
        <v>165</v>
      </c>
      <c r="B42" s="285" t="s">
        <v>115</v>
      </c>
      <c r="C42" s="151" t="s">
        <v>13</v>
      </c>
      <c r="D42" s="33">
        <f>E42+F42+G42</f>
        <v>187.1</v>
      </c>
      <c r="E42" s="70">
        <v>187.1</v>
      </c>
      <c r="F42" s="17">
        <v>0</v>
      </c>
      <c r="G42" s="33">
        <v>0</v>
      </c>
      <c r="H42" s="227" t="s">
        <v>15</v>
      </c>
      <c r="I42" s="227" t="s">
        <v>116</v>
      </c>
      <c r="J42" s="60"/>
      <c r="K42" s="38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</row>
    <row r="43" spans="1:51" s="3" customFormat="1" ht="39.75" customHeight="1" x14ac:dyDescent="0.25">
      <c r="A43" s="300"/>
      <c r="B43" s="285"/>
      <c r="C43" s="151" t="s">
        <v>14</v>
      </c>
      <c r="D43" s="33">
        <f t="shared" ref="D43:D58" si="2">E43+F43+G43</f>
        <v>1891</v>
      </c>
      <c r="E43" s="70">
        <f>0+1891</f>
        <v>1891</v>
      </c>
      <c r="F43" s="17">
        <v>0</v>
      </c>
      <c r="G43" s="33">
        <v>0</v>
      </c>
      <c r="H43" s="228"/>
      <c r="I43" s="228"/>
      <c r="J43" s="60" t="s">
        <v>134</v>
      </c>
      <c r="K43" s="137"/>
      <c r="L43" s="113"/>
      <c r="M43" s="131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</row>
    <row r="44" spans="1:51" s="3" customFormat="1" x14ac:dyDescent="0.25">
      <c r="A44" s="300"/>
      <c r="B44" s="285"/>
      <c r="C44" s="151" t="s">
        <v>10</v>
      </c>
      <c r="D44" s="33">
        <f t="shared" si="2"/>
        <v>2078.1</v>
      </c>
      <c r="E44" s="76">
        <f>E42+E43</f>
        <v>2078.1</v>
      </c>
      <c r="F44" s="17">
        <v>0</v>
      </c>
      <c r="G44" s="33">
        <v>0</v>
      </c>
      <c r="H44" s="228"/>
      <c r="I44" s="228"/>
      <c r="J44" s="60"/>
      <c r="K44" s="38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</row>
    <row r="45" spans="1:51" s="3" customFormat="1" ht="31.5" x14ac:dyDescent="0.25">
      <c r="A45" s="300" t="s">
        <v>166</v>
      </c>
      <c r="B45" s="301" t="s">
        <v>143</v>
      </c>
      <c r="C45" s="148" t="s">
        <v>13</v>
      </c>
      <c r="D45" s="33">
        <f t="shared" si="2"/>
        <v>474.1</v>
      </c>
      <c r="E45" s="76">
        <v>474.1</v>
      </c>
      <c r="F45" s="76">
        <v>0</v>
      </c>
      <c r="G45" s="33">
        <v>0</v>
      </c>
      <c r="H45" s="228"/>
      <c r="I45" s="228"/>
      <c r="J45" s="60"/>
      <c r="K45" s="38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</row>
    <row r="46" spans="1:51" s="3" customFormat="1" ht="31.5" x14ac:dyDescent="0.25">
      <c r="A46" s="300"/>
      <c r="B46" s="301"/>
      <c r="C46" s="148" t="s">
        <v>14</v>
      </c>
      <c r="D46" s="33">
        <f t="shared" si="2"/>
        <v>4793.8999999999996</v>
      </c>
      <c r="E46" s="76">
        <v>4793.8999999999996</v>
      </c>
      <c r="F46" s="76">
        <v>0</v>
      </c>
      <c r="G46" s="33">
        <v>0</v>
      </c>
      <c r="H46" s="228"/>
      <c r="I46" s="228"/>
      <c r="J46" s="60"/>
      <c r="K46" s="102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</row>
    <row r="47" spans="1:51" s="3" customFormat="1" x14ac:dyDescent="0.25">
      <c r="A47" s="300"/>
      <c r="B47" s="301"/>
      <c r="C47" s="148" t="s">
        <v>10</v>
      </c>
      <c r="D47" s="33">
        <f t="shared" si="2"/>
        <v>5268</v>
      </c>
      <c r="E47" s="76">
        <f>E45+E46</f>
        <v>5268</v>
      </c>
      <c r="F47" s="76">
        <f>F45+F46</f>
        <v>0</v>
      </c>
      <c r="G47" s="33">
        <v>0</v>
      </c>
      <c r="H47" s="228"/>
      <c r="I47" s="228"/>
      <c r="J47" s="60"/>
      <c r="K47" s="38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</row>
    <row r="48" spans="1:51" s="3" customFormat="1" ht="31.5" x14ac:dyDescent="0.25">
      <c r="A48" s="247" t="s">
        <v>179</v>
      </c>
      <c r="B48" s="227" t="s">
        <v>177</v>
      </c>
      <c r="C48" s="148" t="s">
        <v>13</v>
      </c>
      <c r="D48" s="33">
        <v>0</v>
      </c>
      <c r="E48" s="76">
        <v>0</v>
      </c>
      <c r="F48" s="70">
        <v>456.03798</v>
      </c>
      <c r="G48" s="33">
        <v>0</v>
      </c>
      <c r="H48" s="228"/>
      <c r="I48" s="228"/>
      <c r="J48" s="60"/>
      <c r="K48" s="10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</row>
    <row r="49" spans="1:51" s="3" customFormat="1" ht="31.5" x14ac:dyDescent="0.25">
      <c r="A49" s="248"/>
      <c r="B49" s="228"/>
      <c r="C49" s="148" t="s">
        <v>14</v>
      </c>
      <c r="D49" s="33">
        <v>0</v>
      </c>
      <c r="E49" s="33">
        <v>0</v>
      </c>
      <c r="F49" s="70">
        <v>4104.3416999999999</v>
      </c>
      <c r="G49" s="33">
        <v>0</v>
      </c>
      <c r="H49" s="228"/>
      <c r="I49" s="228"/>
      <c r="J49" s="60"/>
      <c r="K49" s="38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</row>
    <row r="50" spans="1:51" s="3" customFormat="1" x14ac:dyDescent="0.25">
      <c r="A50" s="249"/>
      <c r="B50" s="229"/>
      <c r="C50" s="148" t="s">
        <v>10</v>
      </c>
      <c r="D50" s="33">
        <v>0</v>
      </c>
      <c r="E50" s="33">
        <v>0</v>
      </c>
      <c r="F50" s="101">
        <f>F48+F49</f>
        <v>4560.37968</v>
      </c>
      <c r="G50" s="33">
        <v>0</v>
      </c>
      <c r="H50" s="228"/>
      <c r="I50" s="228"/>
      <c r="J50" s="60"/>
      <c r="K50" s="38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</row>
    <row r="51" spans="1:51" s="3" customFormat="1" ht="31.5" x14ac:dyDescent="0.25">
      <c r="A51" s="247" t="s">
        <v>180</v>
      </c>
      <c r="B51" s="227" t="s">
        <v>178</v>
      </c>
      <c r="C51" s="148" t="s">
        <v>13</v>
      </c>
      <c r="D51" s="33">
        <v>0</v>
      </c>
      <c r="E51" s="33">
        <v>0</v>
      </c>
      <c r="F51" s="17">
        <v>0</v>
      </c>
      <c r="G51" s="33">
        <v>0</v>
      </c>
      <c r="H51" s="228"/>
      <c r="I51" s="228"/>
      <c r="J51" s="60"/>
      <c r="K51" s="38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</row>
    <row r="52" spans="1:51" s="3" customFormat="1" ht="31.5" x14ac:dyDescent="0.25">
      <c r="A52" s="248"/>
      <c r="B52" s="228"/>
      <c r="C52" s="148" t="s">
        <v>14</v>
      </c>
      <c r="D52" s="33">
        <v>0</v>
      </c>
      <c r="E52" s="33">
        <v>0</v>
      </c>
      <c r="F52" s="17">
        <v>0</v>
      </c>
      <c r="G52" s="33">
        <v>0</v>
      </c>
      <c r="H52" s="228"/>
      <c r="I52" s="228"/>
      <c r="J52" s="60"/>
      <c r="K52" s="38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</row>
    <row r="53" spans="1:51" s="3" customFormat="1" ht="14.25" customHeight="1" x14ac:dyDescent="0.25">
      <c r="A53" s="248"/>
      <c r="B53" s="228"/>
      <c r="C53" s="147" t="s">
        <v>10</v>
      </c>
      <c r="D53" s="117">
        <v>0</v>
      </c>
      <c r="E53" s="117">
        <v>0</v>
      </c>
      <c r="F53" s="118">
        <v>0</v>
      </c>
      <c r="G53" s="117">
        <v>0</v>
      </c>
      <c r="H53" s="228"/>
      <c r="I53" s="228"/>
      <c r="J53" s="60"/>
      <c r="K53" s="38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</row>
    <row r="54" spans="1:51" s="3" customFormat="1" hidden="1" x14ac:dyDescent="0.25">
      <c r="A54" s="293" t="s">
        <v>193</v>
      </c>
      <c r="B54" s="294"/>
      <c r="C54" s="294"/>
      <c r="D54" s="294"/>
      <c r="E54" s="294"/>
      <c r="F54" s="294"/>
      <c r="G54" s="294"/>
      <c r="H54" s="294"/>
      <c r="I54" s="295"/>
      <c r="J54" s="60"/>
      <c r="K54" s="38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</row>
    <row r="55" spans="1:51" s="3" customFormat="1" ht="47.25" hidden="1" x14ac:dyDescent="0.25">
      <c r="A55" s="121" t="s">
        <v>36</v>
      </c>
      <c r="B55" s="122" t="s">
        <v>194</v>
      </c>
      <c r="C55" s="123" t="s">
        <v>13</v>
      </c>
      <c r="D55" s="124">
        <f>E55+F55+G55</f>
        <v>100</v>
      </c>
      <c r="E55" s="124">
        <v>100</v>
      </c>
      <c r="F55" s="125">
        <v>0</v>
      </c>
      <c r="G55" s="124">
        <v>0</v>
      </c>
      <c r="H55" s="126" t="s">
        <v>15</v>
      </c>
      <c r="I55" s="127"/>
      <c r="J55" s="128"/>
      <c r="K55" s="129" t="s">
        <v>197</v>
      </c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</row>
    <row r="56" spans="1:51" s="3" customFormat="1" ht="27" customHeight="1" x14ac:dyDescent="0.25">
      <c r="A56" s="201"/>
      <c r="B56" s="243" t="s">
        <v>98</v>
      </c>
      <c r="C56" s="143" t="s">
        <v>13</v>
      </c>
      <c r="D56" s="33">
        <f>E56+F56+G56</f>
        <v>19666.977939999997</v>
      </c>
      <c r="E56" s="32">
        <f>E8+E11+E14+E17+E30+E34+E42+E45+E26+E23+E20+E40</f>
        <v>2999.8999999999996</v>
      </c>
      <c r="F56" s="32">
        <f>F8+F11+F14+F17+F30+F34+F42+F45+F26+F23+F20+F48+F40</f>
        <v>15867.047939999999</v>
      </c>
      <c r="G56" s="32">
        <f>G37</f>
        <v>800.03</v>
      </c>
      <c r="H56" s="115"/>
      <c r="I56" s="115"/>
      <c r="J56" s="60"/>
      <c r="K56" s="38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</row>
    <row r="57" spans="1:51" s="3" customFormat="1" ht="26.25" customHeight="1" x14ac:dyDescent="0.25">
      <c r="A57" s="202"/>
      <c r="B57" s="244"/>
      <c r="C57" s="143" t="s">
        <v>14</v>
      </c>
      <c r="D57" s="33">
        <f t="shared" si="2"/>
        <v>191474.05922</v>
      </c>
      <c r="E57" s="12">
        <f>E46+E43+E31+E15++E18+E12+E9</f>
        <v>30083.478430000003</v>
      </c>
      <c r="F57" s="12">
        <f>F35+F46+F43+F31+F15++F18+F12+F9+F21+F24+F27+F49</f>
        <v>154190.28079000002</v>
      </c>
      <c r="G57" s="12">
        <f>G38</f>
        <v>7200.3</v>
      </c>
      <c r="H57" s="115"/>
      <c r="I57" s="115"/>
      <c r="J57" s="60"/>
      <c r="K57" s="38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</row>
    <row r="58" spans="1:51" s="3" customFormat="1" x14ac:dyDescent="0.25">
      <c r="A58" s="203"/>
      <c r="B58" s="245"/>
      <c r="C58" s="143" t="s">
        <v>10</v>
      </c>
      <c r="D58" s="33">
        <f t="shared" si="2"/>
        <v>211141.03716000001</v>
      </c>
      <c r="E58" s="12">
        <f>E56+E57</f>
        <v>33083.378430000004</v>
      </c>
      <c r="F58" s="12">
        <f>F56+F57</f>
        <v>170057.32873000001</v>
      </c>
      <c r="G58" s="12">
        <f t="shared" ref="G58" si="3">G56+G57</f>
        <v>8000.33</v>
      </c>
      <c r="H58" s="116"/>
      <c r="I58" s="116"/>
      <c r="J58" s="60"/>
      <c r="K58" s="38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</row>
    <row r="59" spans="1:51" s="3" customFormat="1" ht="37.5" customHeight="1" x14ac:dyDescent="0.25">
      <c r="A59" s="296" t="s">
        <v>100</v>
      </c>
      <c r="B59" s="297"/>
      <c r="C59" s="297"/>
      <c r="D59" s="297"/>
      <c r="E59" s="297"/>
      <c r="F59" s="297"/>
      <c r="G59" s="297"/>
      <c r="H59" s="297"/>
      <c r="I59" s="298"/>
      <c r="J59" s="60"/>
      <c r="K59" s="38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</row>
    <row r="60" spans="1:51" s="3" customFormat="1" ht="29.25" customHeight="1" x14ac:dyDescent="0.25">
      <c r="A60" s="277" t="s">
        <v>92</v>
      </c>
      <c r="B60" s="278"/>
      <c r="C60" s="278"/>
      <c r="D60" s="278"/>
      <c r="E60" s="278"/>
      <c r="F60" s="278"/>
      <c r="G60" s="278"/>
      <c r="H60" s="278"/>
      <c r="I60" s="279"/>
      <c r="J60" s="60"/>
      <c r="K60" s="38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</row>
    <row r="61" spans="1:51" s="3" customFormat="1" ht="31.5" x14ac:dyDescent="0.25">
      <c r="A61" s="284" t="s">
        <v>91</v>
      </c>
      <c r="B61" s="227" t="s">
        <v>167</v>
      </c>
      <c r="C61" s="151" t="s">
        <v>13</v>
      </c>
      <c r="D61" s="12">
        <v>0</v>
      </c>
      <c r="E61" s="30">
        <f>2000-2000</f>
        <v>0</v>
      </c>
      <c r="F61" s="30">
        <v>0</v>
      </c>
      <c r="G61" s="31">
        <v>0</v>
      </c>
      <c r="H61" s="285" t="s">
        <v>15</v>
      </c>
      <c r="I61" s="227" t="s">
        <v>61</v>
      </c>
      <c r="J61" s="60"/>
      <c r="K61" s="38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</row>
    <row r="62" spans="1:51" s="3" customFormat="1" ht="30" customHeight="1" x14ac:dyDescent="0.25">
      <c r="A62" s="284"/>
      <c r="B62" s="228"/>
      <c r="C62" s="151" t="s">
        <v>14</v>
      </c>
      <c r="D62" s="32">
        <v>0</v>
      </c>
      <c r="E62" s="30">
        <v>0</v>
      </c>
      <c r="F62" s="30">
        <v>0</v>
      </c>
      <c r="G62" s="31">
        <v>0</v>
      </c>
      <c r="H62" s="285"/>
      <c r="I62" s="228"/>
      <c r="J62" s="60" t="s">
        <v>121</v>
      </c>
      <c r="K62" s="38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</row>
    <row r="63" spans="1:51" s="3" customFormat="1" ht="54.75" customHeight="1" x14ac:dyDescent="0.25">
      <c r="A63" s="284"/>
      <c r="B63" s="229"/>
      <c r="C63" s="151" t="s">
        <v>10</v>
      </c>
      <c r="D63" s="32">
        <v>0</v>
      </c>
      <c r="E63" s="30">
        <f>E62+E61</f>
        <v>0</v>
      </c>
      <c r="F63" s="30">
        <f>F61+F62</f>
        <v>0</v>
      </c>
      <c r="G63" s="31">
        <v>0</v>
      </c>
      <c r="H63" s="285"/>
      <c r="I63" s="228"/>
      <c r="J63" s="60"/>
      <c r="K63" s="38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</row>
    <row r="64" spans="1:51" s="3" customFormat="1" ht="31.5" hidden="1" customHeight="1" x14ac:dyDescent="0.25">
      <c r="A64" s="284" t="s">
        <v>103</v>
      </c>
      <c r="B64" s="285" t="s">
        <v>62</v>
      </c>
      <c r="C64" s="151" t="s">
        <v>13</v>
      </c>
      <c r="D64" s="12">
        <v>0</v>
      </c>
      <c r="E64" s="30">
        <v>0</v>
      </c>
      <c r="F64" s="30">
        <v>0</v>
      </c>
      <c r="G64" s="31">
        <v>0</v>
      </c>
      <c r="H64" s="285" t="s">
        <v>15</v>
      </c>
      <c r="I64" s="228"/>
      <c r="J64" s="60"/>
      <c r="K64" s="38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</row>
    <row r="65" spans="1:51" s="3" customFormat="1" ht="31.5" hidden="1" customHeight="1" x14ac:dyDescent="0.25">
      <c r="A65" s="284"/>
      <c r="B65" s="285"/>
      <c r="C65" s="151" t="s">
        <v>14</v>
      </c>
      <c r="D65" s="32">
        <v>0</v>
      </c>
      <c r="E65" s="30">
        <v>0</v>
      </c>
      <c r="F65" s="30">
        <v>0</v>
      </c>
      <c r="G65" s="31">
        <v>0</v>
      </c>
      <c r="H65" s="285"/>
      <c r="I65" s="228"/>
      <c r="J65" s="60"/>
      <c r="K65" s="38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</row>
    <row r="66" spans="1:51" s="3" customFormat="1" ht="15.75" hidden="1" customHeight="1" x14ac:dyDescent="0.25">
      <c r="A66" s="284"/>
      <c r="B66" s="285"/>
      <c r="C66" s="151" t="s">
        <v>10</v>
      </c>
      <c r="D66" s="32">
        <v>0</v>
      </c>
      <c r="E66" s="30">
        <v>0</v>
      </c>
      <c r="F66" s="30">
        <f>F64+F65</f>
        <v>0</v>
      </c>
      <c r="G66" s="31">
        <v>0</v>
      </c>
      <c r="H66" s="285"/>
      <c r="I66" s="228"/>
      <c r="J66" s="60"/>
      <c r="K66" s="38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</row>
    <row r="67" spans="1:51" s="3" customFormat="1" ht="90" x14ac:dyDescent="0.25">
      <c r="A67" s="154" t="s">
        <v>46</v>
      </c>
      <c r="B67" s="43" t="s">
        <v>104</v>
      </c>
      <c r="C67" s="151" t="s">
        <v>13</v>
      </c>
      <c r="D67" s="32">
        <f>E67+F67+G67</f>
        <v>0</v>
      </c>
      <c r="E67" s="30">
        <f>500-500</f>
        <v>0</v>
      </c>
      <c r="F67" s="30">
        <v>0</v>
      </c>
      <c r="G67" s="31">
        <v>0</v>
      </c>
      <c r="H67" s="151" t="s">
        <v>15</v>
      </c>
      <c r="I67" s="228"/>
      <c r="J67" s="60"/>
      <c r="K67" s="38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</row>
    <row r="68" spans="1:51" s="3" customFormat="1" ht="27.75" customHeight="1" x14ac:dyDescent="0.25">
      <c r="A68" s="230"/>
      <c r="B68" s="290" t="s">
        <v>97</v>
      </c>
      <c r="C68" s="143" t="s">
        <v>13</v>
      </c>
      <c r="D68" s="32">
        <f>E68+F68+G68</f>
        <v>0</v>
      </c>
      <c r="E68" s="12">
        <f>E61+E64+E67</f>
        <v>0</v>
      </c>
      <c r="F68" s="12">
        <f t="shared" ref="F68:G68" si="4">F61+F64+F67</f>
        <v>0</v>
      </c>
      <c r="G68" s="12">
        <f t="shared" si="4"/>
        <v>0</v>
      </c>
      <c r="H68" s="243" t="s">
        <v>15</v>
      </c>
      <c r="I68" s="228"/>
      <c r="J68" s="60"/>
      <c r="K68" s="38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</row>
    <row r="69" spans="1:51" s="3" customFormat="1" ht="30" customHeight="1" x14ac:dyDescent="0.25">
      <c r="A69" s="231"/>
      <c r="B69" s="291"/>
      <c r="C69" s="143" t="s">
        <v>14</v>
      </c>
      <c r="D69" s="32">
        <f t="shared" ref="D69:D70" si="5">E69+F69+G69</f>
        <v>0</v>
      </c>
      <c r="E69" s="12">
        <f>E62+E65</f>
        <v>0</v>
      </c>
      <c r="F69" s="12">
        <f t="shared" ref="F69:G69" si="6">F62+F65</f>
        <v>0</v>
      </c>
      <c r="G69" s="12">
        <f t="shared" si="6"/>
        <v>0</v>
      </c>
      <c r="H69" s="244"/>
      <c r="I69" s="228"/>
      <c r="J69" s="60"/>
      <c r="K69" s="38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</row>
    <row r="70" spans="1:51" s="3" customFormat="1" x14ac:dyDescent="0.25">
      <c r="A70" s="232"/>
      <c r="B70" s="292"/>
      <c r="C70" s="143" t="s">
        <v>10</v>
      </c>
      <c r="D70" s="32">
        <f t="shared" si="5"/>
        <v>0</v>
      </c>
      <c r="E70" s="12">
        <f>E68+E69</f>
        <v>0</v>
      </c>
      <c r="F70" s="12">
        <f t="shared" ref="F70:G70" si="7">F68+F69</f>
        <v>0</v>
      </c>
      <c r="G70" s="12">
        <f t="shared" si="7"/>
        <v>0</v>
      </c>
      <c r="H70" s="245"/>
      <c r="I70" s="229"/>
      <c r="J70" s="60"/>
      <c r="K70" s="38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3"/>
      <c r="AK70" s="113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</row>
    <row r="71" spans="1:51" s="3" customFormat="1" ht="48.75" customHeight="1" x14ac:dyDescent="0.25">
      <c r="A71" s="287" t="s">
        <v>93</v>
      </c>
      <c r="B71" s="288"/>
      <c r="C71" s="288"/>
      <c r="D71" s="288"/>
      <c r="E71" s="288"/>
      <c r="F71" s="288"/>
      <c r="G71" s="288"/>
      <c r="H71" s="288"/>
      <c r="I71" s="289"/>
      <c r="J71" s="60"/>
      <c r="K71" s="38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</row>
    <row r="72" spans="1:51" s="3" customFormat="1" ht="24.75" customHeight="1" x14ac:dyDescent="0.25">
      <c r="A72" s="277" t="s">
        <v>181</v>
      </c>
      <c r="B72" s="278"/>
      <c r="C72" s="278"/>
      <c r="D72" s="278"/>
      <c r="E72" s="278"/>
      <c r="F72" s="278"/>
      <c r="G72" s="278"/>
      <c r="H72" s="278"/>
      <c r="I72" s="279"/>
      <c r="J72" s="60"/>
      <c r="K72" s="38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</row>
    <row r="73" spans="1:51" s="3" customFormat="1" ht="31.5" x14ac:dyDescent="0.25">
      <c r="A73" s="224" t="s">
        <v>94</v>
      </c>
      <c r="B73" s="227" t="s">
        <v>66</v>
      </c>
      <c r="C73" s="151" t="s">
        <v>13</v>
      </c>
      <c r="D73" s="12">
        <f>SUM(E73:G73)</f>
        <v>0</v>
      </c>
      <c r="E73" s="30">
        <v>0</v>
      </c>
      <c r="F73" s="30">
        <v>0</v>
      </c>
      <c r="G73" s="31">
        <v>0</v>
      </c>
      <c r="H73" s="285" t="s">
        <v>15</v>
      </c>
      <c r="I73" s="285" t="s">
        <v>21</v>
      </c>
      <c r="J73" s="60"/>
      <c r="K73" s="38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3"/>
      <c r="AK73" s="113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</row>
    <row r="74" spans="1:51" s="3" customFormat="1" ht="31.5" x14ac:dyDescent="0.25">
      <c r="A74" s="225"/>
      <c r="B74" s="228"/>
      <c r="C74" s="151" t="s">
        <v>14</v>
      </c>
      <c r="D74" s="12">
        <f t="shared" ref="D74:D78" si="8">SUM(E74:G74)</f>
        <v>0</v>
      </c>
      <c r="E74" s="30">
        <v>0</v>
      </c>
      <c r="F74" s="30">
        <v>0</v>
      </c>
      <c r="G74" s="31">
        <v>0</v>
      </c>
      <c r="H74" s="285"/>
      <c r="I74" s="285"/>
      <c r="J74" s="60"/>
      <c r="K74" s="38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</row>
    <row r="75" spans="1:51" s="3" customFormat="1" x14ac:dyDescent="0.25">
      <c r="A75" s="226"/>
      <c r="B75" s="229"/>
      <c r="C75" s="151" t="s">
        <v>10</v>
      </c>
      <c r="D75" s="12">
        <f t="shared" si="8"/>
        <v>0</v>
      </c>
      <c r="E75" s="30">
        <v>0</v>
      </c>
      <c r="F75" s="30">
        <v>0</v>
      </c>
      <c r="G75" s="31">
        <v>0</v>
      </c>
      <c r="H75" s="285"/>
      <c r="I75" s="285"/>
      <c r="J75" s="60"/>
      <c r="K75" s="38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</row>
    <row r="76" spans="1:51" s="3" customFormat="1" ht="31.5" x14ac:dyDescent="0.25">
      <c r="A76" s="224" t="s">
        <v>50</v>
      </c>
      <c r="B76" s="227" t="s">
        <v>109</v>
      </c>
      <c r="C76" s="151" t="s">
        <v>13</v>
      </c>
      <c r="D76" s="12">
        <f t="shared" si="8"/>
        <v>0</v>
      </c>
      <c r="E76" s="30">
        <v>0</v>
      </c>
      <c r="F76" s="30">
        <v>0</v>
      </c>
      <c r="G76" s="31">
        <v>0</v>
      </c>
      <c r="H76" s="285"/>
      <c r="I76" s="285"/>
      <c r="J76" s="60"/>
      <c r="K76" s="38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</row>
    <row r="77" spans="1:51" s="3" customFormat="1" ht="34.5" customHeight="1" x14ac:dyDescent="0.25">
      <c r="A77" s="225"/>
      <c r="B77" s="228"/>
      <c r="C77" s="151" t="s">
        <v>14</v>
      </c>
      <c r="D77" s="12">
        <f t="shared" si="8"/>
        <v>0</v>
      </c>
      <c r="E77" s="30">
        <v>0</v>
      </c>
      <c r="F77" s="30">
        <v>0</v>
      </c>
      <c r="G77" s="31">
        <v>0</v>
      </c>
      <c r="H77" s="285"/>
      <c r="I77" s="285"/>
      <c r="J77" s="60" t="s">
        <v>110</v>
      </c>
      <c r="K77" s="38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</row>
    <row r="78" spans="1:51" s="3" customFormat="1" x14ac:dyDescent="0.25">
      <c r="A78" s="226"/>
      <c r="B78" s="229"/>
      <c r="C78" s="151" t="s">
        <v>10</v>
      </c>
      <c r="D78" s="12">
        <f t="shared" si="8"/>
        <v>0</v>
      </c>
      <c r="E78" s="30">
        <v>0</v>
      </c>
      <c r="F78" s="30">
        <v>0</v>
      </c>
      <c r="G78" s="30">
        <v>0</v>
      </c>
      <c r="H78" s="285"/>
      <c r="I78" s="285"/>
      <c r="J78" s="63"/>
      <c r="K78" s="38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</row>
    <row r="79" spans="1:51" s="3" customFormat="1" ht="33.75" customHeight="1" x14ac:dyDescent="0.25">
      <c r="A79" s="281" t="s">
        <v>95</v>
      </c>
      <c r="B79" s="282"/>
      <c r="C79" s="282"/>
      <c r="D79" s="282"/>
      <c r="E79" s="282"/>
      <c r="F79" s="282"/>
      <c r="G79" s="282"/>
      <c r="H79" s="282"/>
      <c r="I79" s="283"/>
      <c r="J79" s="63"/>
      <c r="K79" s="38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</row>
    <row r="80" spans="1:51" s="3" customFormat="1" ht="31.5" x14ac:dyDescent="0.25">
      <c r="A80" s="284" t="s">
        <v>67</v>
      </c>
      <c r="B80" s="285" t="s">
        <v>89</v>
      </c>
      <c r="C80" s="151" t="s">
        <v>13</v>
      </c>
      <c r="D80" s="12">
        <f>E80+F80+G80</f>
        <v>235.5</v>
      </c>
      <c r="E80" s="70">
        <v>235.5</v>
      </c>
      <c r="F80" s="81">
        <v>0</v>
      </c>
      <c r="G80" s="17">
        <v>0</v>
      </c>
      <c r="H80" s="286" t="s">
        <v>15</v>
      </c>
      <c r="I80" s="260" t="s">
        <v>31</v>
      </c>
      <c r="J80" s="63"/>
      <c r="K80" s="38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</row>
    <row r="81" spans="1:51" s="3" customFormat="1" ht="31.5" x14ac:dyDescent="0.25">
      <c r="A81" s="284"/>
      <c r="B81" s="285"/>
      <c r="C81" s="151" t="s">
        <v>14</v>
      </c>
      <c r="D81" s="12">
        <f t="shared" ref="D81:D88" si="9">E81+F81+G81</f>
        <v>2381.1999999999998</v>
      </c>
      <c r="E81" s="70">
        <v>2381.1999999999998</v>
      </c>
      <c r="F81" s="81">
        <v>0</v>
      </c>
      <c r="G81" s="17">
        <v>0</v>
      </c>
      <c r="H81" s="286"/>
      <c r="I81" s="261"/>
      <c r="J81" s="63"/>
      <c r="K81" s="38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</row>
    <row r="82" spans="1:51" s="3" customFormat="1" x14ac:dyDescent="0.25">
      <c r="A82" s="284"/>
      <c r="B82" s="285"/>
      <c r="C82" s="151" t="s">
        <v>10</v>
      </c>
      <c r="D82" s="12">
        <f t="shared" si="9"/>
        <v>2616.6999999999998</v>
      </c>
      <c r="E82" s="70">
        <v>2616.6999999999998</v>
      </c>
      <c r="F82" s="81">
        <v>0</v>
      </c>
      <c r="G82" s="17">
        <v>0</v>
      </c>
      <c r="H82" s="286"/>
      <c r="I82" s="262"/>
      <c r="J82" s="63"/>
      <c r="K82" s="38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</row>
    <row r="83" spans="1:51" s="3" customFormat="1" ht="30.75" customHeight="1" x14ac:dyDescent="0.25">
      <c r="A83" s="186" t="s">
        <v>96</v>
      </c>
      <c r="B83" s="187"/>
      <c r="C83" s="15" t="s">
        <v>13</v>
      </c>
      <c r="D83" s="29">
        <f t="shared" si="9"/>
        <v>235.5</v>
      </c>
      <c r="E83" s="29">
        <f>E73+E76+E80</f>
        <v>235.5</v>
      </c>
      <c r="F83" s="29">
        <f t="shared" ref="F83:G84" si="10">F73+F76+F80</f>
        <v>0</v>
      </c>
      <c r="G83" s="29">
        <f t="shared" si="10"/>
        <v>0</v>
      </c>
      <c r="H83" s="192"/>
      <c r="I83" s="193"/>
      <c r="J83" s="60"/>
      <c r="K83" s="38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</row>
    <row r="84" spans="1:51" s="3" customFormat="1" ht="30.75" customHeight="1" x14ac:dyDescent="0.25">
      <c r="A84" s="188"/>
      <c r="B84" s="189"/>
      <c r="C84" s="15" t="s">
        <v>14</v>
      </c>
      <c r="D84" s="29">
        <f t="shared" si="9"/>
        <v>2381.1999999999998</v>
      </c>
      <c r="E84" s="29">
        <f>E74+E77+E81</f>
        <v>2381.1999999999998</v>
      </c>
      <c r="F84" s="29">
        <f t="shared" si="10"/>
        <v>0</v>
      </c>
      <c r="G84" s="29">
        <f t="shared" si="10"/>
        <v>0</v>
      </c>
      <c r="H84" s="194"/>
      <c r="I84" s="195"/>
      <c r="J84" s="61"/>
      <c r="K84" s="38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  <c r="AI84" s="113"/>
      <c r="AJ84" s="113"/>
      <c r="AK84" s="113"/>
      <c r="AL84" s="113"/>
      <c r="AM84" s="113"/>
      <c r="AN84" s="113"/>
      <c r="AO84" s="113"/>
      <c r="AP84" s="113"/>
      <c r="AQ84" s="113"/>
      <c r="AR84" s="113"/>
      <c r="AS84" s="113"/>
      <c r="AT84" s="113"/>
      <c r="AU84" s="113"/>
      <c r="AV84" s="113"/>
      <c r="AW84" s="113"/>
      <c r="AX84" s="113"/>
      <c r="AY84" s="113"/>
    </row>
    <row r="85" spans="1:51" s="3" customFormat="1" x14ac:dyDescent="0.25">
      <c r="A85" s="190"/>
      <c r="B85" s="191"/>
      <c r="C85" s="15" t="s">
        <v>10</v>
      </c>
      <c r="D85" s="29">
        <f t="shared" si="9"/>
        <v>2616.6999999999998</v>
      </c>
      <c r="E85" s="29">
        <f>E83+E84</f>
        <v>2616.6999999999998</v>
      </c>
      <c r="F85" s="29">
        <f t="shared" ref="F85:G85" si="11">F83+F84</f>
        <v>0</v>
      </c>
      <c r="G85" s="29">
        <f t="shared" si="11"/>
        <v>0</v>
      </c>
      <c r="H85" s="196"/>
      <c r="I85" s="197"/>
      <c r="J85" s="61"/>
      <c r="K85" s="38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3"/>
      <c r="AK85" s="113"/>
      <c r="AL85" s="113"/>
      <c r="AM85" s="113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3"/>
      <c r="AY85" s="113"/>
    </row>
    <row r="86" spans="1:51" s="45" customFormat="1" ht="31.5" x14ac:dyDescent="0.25">
      <c r="A86" s="273" t="s">
        <v>132</v>
      </c>
      <c r="B86" s="273"/>
      <c r="C86" s="156" t="s">
        <v>13</v>
      </c>
      <c r="D86" s="36">
        <f t="shared" si="9"/>
        <v>19902.477939999997</v>
      </c>
      <c r="E86" s="36">
        <f>E83+E68+E56</f>
        <v>3235.3999999999996</v>
      </c>
      <c r="F86" s="36">
        <f>F83+F68+F56</f>
        <v>15867.047939999999</v>
      </c>
      <c r="G86" s="36">
        <f t="shared" ref="G86:G87" si="12">G83+G68+G56</f>
        <v>800.03</v>
      </c>
      <c r="H86" s="51"/>
      <c r="I86" s="52"/>
      <c r="J86" s="6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</row>
    <row r="87" spans="1:51" s="3" customFormat="1" ht="31.5" x14ac:dyDescent="0.25">
      <c r="A87" s="273"/>
      <c r="B87" s="273"/>
      <c r="C87" s="156" t="s">
        <v>14</v>
      </c>
      <c r="D87" s="36">
        <f t="shared" si="9"/>
        <v>193855.25922000001</v>
      </c>
      <c r="E87" s="36">
        <f>E84+E69+E57</f>
        <v>32464.678430000004</v>
      </c>
      <c r="F87" s="36">
        <f>F84+F69+F57</f>
        <v>154190.28079000002</v>
      </c>
      <c r="G87" s="36">
        <f t="shared" si="12"/>
        <v>7200.3</v>
      </c>
      <c r="H87" s="53"/>
      <c r="I87" s="54"/>
      <c r="J87" s="61"/>
      <c r="K87" s="38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</row>
    <row r="88" spans="1:51" s="3" customFormat="1" ht="14.25" customHeight="1" x14ac:dyDescent="0.25">
      <c r="A88" s="273"/>
      <c r="B88" s="273"/>
      <c r="C88" s="156" t="s">
        <v>10</v>
      </c>
      <c r="D88" s="36">
        <f t="shared" si="9"/>
        <v>213757.73715999999</v>
      </c>
      <c r="E88" s="36">
        <f>E86+E87</f>
        <v>35700.078430000001</v>
      </c>
      <c r="F88" s="36">
        <f t="shared" ref="F88:G88" si="13">F86+F87</f>
        <v>170057.32873000001</v>
      </c>
      <c r="G88" s="36">
        <f t="shared" si="13"/>
        <v>8000.33</v>
      </c>
      <c r="H88" s="55"/>
      <c r="I88" s="56"/>
      <c r="J88" s="60"/>
      <c r="K88" s="38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3"/>
      <c r="AK88" s="113"/>
      <c r="AL88" s="113"/>
      <c r="AM88" s="113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3"/>
      <c r="AY88" s="113"/>
    </row>
    <row r="89" spans="1:51" s="113" customFormat="1" ht="1.5" hidden="1" customHeight="1" x14ac:dyDescent="0.25">
      <c r="A89" s="46"/>
      <c r="B89" s="47"/>
      <c r="C89" s="47"/>
      <c r="D89" s="48"/>
      <c r="E89" s="48"/>
      <c r="F89" s="48"/>
      <c r="G89" s="48"/>
      <c r="H89" s="49"/>
      <c r="I89" s="50"/>
      <c r="J89" s="61"/>
    </row>
    <row r="90" spans="1:51" s="18" customFormat="1" ht="27.75" customHeight="1" x14ac:dyDescent="0.25">
      <c r="A90" s="274" t="s">
        <v>54</v>
      </c>
      <c r="B90" s="275"/>
      <c r="C90" s="275"/>
      <c r="D90" s="275"/>
      <c r="E90" s="275"/>
      <c r="F90" s="275"/>
      <c r="G90" s="275"/>
      <c r="H90" s="275"/>
      <c r="I90" s="276"/>
      <c r="J90" s="60"/>
      <c r="K90" s="38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3"/>
      <c r="AK90" s="113"/>
      <c r="AL90" s="113"/>
      <c r="AM90" s="113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3"/>
      <c r="AY90" s="113"/>
    </row>
    <row r="91" spans="1:51" s="3" customFormat="1" ht="27.75" customHeight="1" x14ac:dyDescent="0.25">
      <c r="A91" s="277" t="s">
        <v>42</v>
      </c>
      <c r="B91" s="278"/>
      <c r="C91" s="278"/>
      <c r="D91" s="278"/>
      <c r="E91" s="278"/>
      <c r="F91" s="278"/>
      <c r="G91" s="278"/>
      <c r="H91" s="278"/>
      <c r="I91" s="279"/>
      <c r="J91" s="60"/>
      <c r="K91" s="38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3"/>
      <c r="AY91" s="113"/>
    </row>
    <row r="92" spans="1:51" s="3" customFormat="1" ht="63" x14ac:dyDescent="0.25">
      <c r="A92" s="79">
        <v>1</v>
      </c>
      <c r="B92" s="143" t="s">
        <v>0</v>
      </c>
      <c r="C92" s="143" t="s">
        <v>13</v>
      </c>
      <c r="D92" s="32">
        <f>D93+D94+D95+D96</f>
        <v>26336.701639999999</v>
      </c>
      <c r="E92" s="83">
        <f>E93+E94+E95+E96+E97+E98</f>
        <v>13074.739610000001</v>
      </c>
      <c r="F92" s="32">
        <f>F93+F94+F95+F96+F97</f>
        <v>1771.9620300000001</v>
      </c>
      <c r="G92" s="32">
        <f>G93+G94+G95+G96+G97</f>
        <v>11500</v>
      </c>
      <c r="H92" s="143" t="s">
        <v>15</v>
      </c>
      <c r="I92" s="143" t="s">
        <v>17</v>
      </c>
      <c r="J92" s="60"/>
      <c r="K92" s="38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3"/>
      <c r="AY92" s="113"/>
    </row>
    <row r="93" spans="1:51" ht="63" x14ac:dyDescent="0.25">
      <c r="A93" s="153" t="s">
        <v>39</v>
      </c>
      <c r="B93" s="151" t="s">
        <v>1</v>
      </c>
      <c r="C93" s="151" t="s">
        <v>13</v>
      </c>
      <c r="D93" s="33">
        <f>SUM(E93:G93)</f>
        <v>21296.701639999999</v>
      </c>
      <c r="E93" s="70">
        <f>10992.5+227.23961-45</f>
        <v>11174.739610000001</v>
      </c>
      <c r="F93" s="70">
        <f>728-456.03797</f>
        <v>271.96203000000003</v>
      </c>
      <c r="G93" s="33">
        <v>9850</v>
      </c>
      <c r="H93" s="151" t="s">
        <v>15</v>
      </c>
      <c r="I93" s="151" t="s">
        <v>17</v>
      </c>
      <c r="K93" s="111"/>
      <c r="L93" s="280"/>
      <c r="M93" s="280"/>
    </row>
    <row r="94" spans="1:51" ht="72" x14ac:dyDescent="0.25">
      <c r="A94" s="153" t="s">
        <v>40</v>
      </c>
      <c r="B94" s="151" t="s">
        <v>2</v>
      </c>
      <c r="C94" s="151" t="s">
        <v>13</v>
      </c>
      <c r="D94" s="33">
        <f>SUM(E94:G94)</f>
        <v>4740</v>
      </c>
      <c r="E94" s="76">
        <f>1200+300+30+210</f>
        <v>1740</v>
      </c>
      <c r="F94" s="70">
        <v>1500</v>
      </c>
      <c r="G94" s="33">
        <v>1500</v>
      </c>
      <c r="H94" s="151" t="s">
        <v>15</v>
      </c>
      <c r="I94" s="151" t="s">
        <v>17</v>
      </c>
      <c r="J94" s="60" t="s">
        <v>122</v>
      </c>
      <c r="K94" s="157"/>
    </row>
    <row r="95" spans="1:51" ht="77.25" customHeight="1" x14ac:dyDescent="0.25">
      <c r="A95" s="153" t="s">
        <v>41</v>
      </c>
      <c r="B95" s="80" t="s">
        <v>65</v>
      </c>
      <c r="C95" s="151" t="s">
        <v>13</v>
      </c>
      <c r="D95" s="33">
        <f>E95+F95+G95</f>
        <v>0</v>
      </c>
      <c r="E95" s="76">
        <v>0</v>
      </c>
      <c r="F95" s="33">
        <v>0</v>
      </c>
      <c r="G95" s="33">
        <v>0</v>
      </c>
      <c r="H95" s="151" t="s">
        <v>15</v>
      </c>
      <c r="I95" s="151" t="s">
        <v>17</v>
      </c>
      <c r="J95" s="60" t="s">
        <v>123</v>
      </c>
    </row>
    <row r="96" spans="1:51" ht="63" x14ac:dyDescent="0.25">
      <c r="A96" s="153" t="s">
        <v>76</v>
      </c>
      <c r="B96" s="80" t="s">
        <v>139</v>
      </c>
      <c r="C96" s="151" t="s">
        <v>13</v>
      </c>
      <c r="D96" s="30">
        <f>E96+F96+G96</f>
        <v>300</v>
      </c>
      <c r="E96" s="70">
        <v>150</v>
      </c>
      <c r="F96" s="30">
        <v>0</v>
      </c>
      <c r="G96" s="30">
        <v>150</v>
      </c>
      <c r="H96" s="148" t="s">
        <v>15</v>
      </c>
      <c r="I96" s="148" t="s">
        <v>17</v>
      </c>
    </row>
    <row r="97" spans="1:51" ht="78.75" customHeight="1" x14ac:dyDescent="0.25">
      <c r="A97" s="153" t="s">
        <v>81</v>
      </c>
      <c r="B97" s="80" t="s">
        <v>161</v>
      </c>
      <c r="C97" s="151" t="s">
        <v>13</v>
      </c>
      <c r="D97" s="30">
        <f>E97+F97+G97</f>
        <v>0</v>
      </c>
      <c r="E97" s="70">
        <v>0</v>
      </c>
      <c r="F97" s="30">
        <v>0</v>
      </c>
      <c r="G97" s="30">
        <v>0</v>
      </c>
      <c r="H97" s="148" t="s">
        <v>15</v>
      </c>
      <c r="I97" s="148" t="s">
        <v>17</v>
      </c>
    </row>
    <row r="98" spans="1:51" ht="80.25" customHeight="1" x14ac:dyDescent="0.25">
      <c r="A98" s="153" t="s">
        <v>195</v>
      </c>
      <c r="B98" s="80" t="s">
        <v>196</v>
      </c>
      <c r="C98" s="80" t="s">
        <v>13</v>
      </c>
      <c r="D98" s="33">
        <f>E98+F98+G98</f>
        <v>10</v>
      </c>
      <c r="E98" s="76">
        <v>10</v>
      </c>
      <c r="F98" s="33">
        <v>0</v>
      </c>
      <c r="G98" s="33">
        <v>0</v>
      </c>
      <c r="H98" s="146" t="s">
        <v>15</v>
      </c>
      <c r="I98" s="146" t="s">
        <v>17</v>
      </c>
    </row>
    <row r="99" spans="1:51" s="3" customFormat="1" ht="150" customHeight="1" x14ac:dyDescent="0.25">
      <c r="A99" s="79" t="s">
        <v>37</v>
      </c>
      <c r="B99" s="161" t="s">
        <v>3</v>
      </c>
      <c r="C99" s="161" t="s">
        <v>13</v>
      </c>
      <c r="D99" s="32">
        <f>E99+F99+G99</f>
        <v>48375.017629999995</v>
      </c>
      <c r="E99" s="32">
        <f>E100+E101+E102+E103+E104+E105+E106+E108+E110+E107+E109</f>
        <v>18299.41763</v>
      </c>
      <c r="F99" s="32">
        <f>F100+F101+F102+F103+F104+F105+F106+F108+F110</f>
        <v>29000</v>
      </c>
      <c r="G99" s="32">
        <f>G100+G101+G102+G103+G104+G105+G106+G108+G110</f>
        <v>1075.5999999999999</v>
      </c>
      <c r="H99" s="161" t="s">
        <v>15</v>
      </c>
      <c r="I99" s="161" t="s">
        <v>18</v>
      </c>
      <c r="J99" s="60"/>
      <c r="K99" s="38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</row>
    <row r="100" spans="1:51" s="20" customFormat="1" ht="69.75" customHeight="1" x14ac:dyDescent="0.25">
      <c r="A100" s="23" t="s">
        <v>91</v>
      </c>
      <c r="B100" s="80" t="s">
        <v>4</v>
      </c>
      <c r="C100" s="80" t="s">
        <v>13</v>
      </c>
      <c r="D100" s="33">
        <f t="shared" ref="D100:D112" si="14">E100+F100+G100</f>
        <v>0</v>
      </c>
      <c r="E100" s="33">
        <f t="shared" ref="E100:G101" si="15">100-100</f>
        <v>0</v>
      </c>
      <c r="F100" s="76">
        <f t="shared" si="15"/>
        <v>0</v>
      </c>
      <c r="G100" s="33">
        <f t="shared" si="15"/>
        <v>0</v>
      </c>
      <c r="H100" s="80" t="s">
        <v>15</v>
      </c>
      <c r="I100" s="80" t="s">
        <v>4</v>
      </c>
      <c r="J100" s="60" t="s">
        <v>124</v>
      </c>
      <c r="K100" s="280"/>
      <c r="L100" s="280"/>
    </row>
    <row r="101" spans="1:51" s="20" customFormat="1" ht="65.25" customHeight="1" x14ac:dyDescent="0.25">
      <c r="A101" s="23" t="s">
        <v>46</v>
      </c>
      <c r="B101" s="80" t="s">
        <v>5</v>
      </c>
      <c r="C101" s="80" t="s">
        <v>13</v>
      </c>
      <c r="D101" s="33">
        <f t="shared" si="14"/>
        <v>0</v>
      </c>
      <c r="E101" s="33">
        <f t="shared" si="15"/>
        <v>0</v>
      </c>
      <c r="F101" s="76">
        <f t="shared" si="15"/>
        <v>0</v>
      </c>
      <c r="G101" s="33">
        <f t="shared" si="15"/>
        <v>0</v>
      </c>
      <c r="H101" s="80" t="s">
        <v>15</v>
      </c>
      <c r="I101" s="80" t="s">
        <v>19</v>
      </c>
      <c r="J101" s="60" t="s">
        <v>125</v>
      </c>
      <c r="K101" s="162"/>
    </row>
    <row r="102" spans="1:51" s="20" customFormat="1" ht="47.25" x14ac:dyDescent="0.25">
      <c r="A102" s="23" t="s">
        <v>47</v>
      </c>
      <c r="B102" s="80" t="s">
        <v>73</v>
      </c>
      <c r="C102" s="80" t="s">
        <v>13</v>
      </c>
      <c r="D102" s="33">
        <f t="shared" si="14"/>
        <v>0</v>
      </c>
      <c r="E102" s="33">
        <f>2000-2000</f>
        <v>0</v>
      </c>
      <c r="F102" s="76">
        <f>286.5-286.5</f>
        <v>0</v>
      </c>
      <c r="G102" s="33">
        <f>2000-2000</f>
        <v>0</v>
      </c>
      <c r="H102" s="80" t="s">
        <v>15</v>
      </c>
      <c r="I102" s="80" t="s">
        <v>31</v>
      </c>
      <c r="J102" s="60"/>
      <c r="K102" s="162"/>
    </row>
    <row r="103" spans="1:51" s="20" customFormat="1" ht="80.25" customHeight="1" x14ac:dyDescent="0.25">
      <c r="A103" s="23" t="s">
        <v>71</v>
      </c>
      <c r="B103" s="80" t="s">
        <v>80</v>
      </c>
      <c r="C103" s="80" t="s">
        <v>13</v>
      </c>
      <c r="D103" s="33">
        <f t="shared" si="14"/>
        <v>850</v>
      </c>
      <c r="E103" s="33">
        <v>350</v>
      </c>
      <c r="F103" s="76">
        <f>500-500</f>
        <v>0</v>
      </c>
      <c r="G103" s="33">
        <v>500</v>
      </c>
      <c r="H103" s="80" t="s">
        <v>15</v>
      </c>
      <c r="I103" s="80" t="s">
        <v>31</v>
      </c>
      <c r="J103" s="60" t="s">
        <v>111</v>
      </c>
      <c r="K103" s="280"/>
      <c r="L103" s="280"/>
    </row>
    <row r="104" spans="1:51" s="20" customFormat="1" ht="63" customHeight="1" x14ac:dyDescent="0.25">
      <c r="A104" s="23" t="s">
        <v>48</v>
      </c>
      <c r="B104" s="80" t="s">
        <v>82</v>
      </c>
      <c r="C104" s="80" t="s">
        <v>13</v>
      </c>
      <c r="D104" s="33">
        <f t="shared" si="14"/>
        <v>117.12</v>
      </c>
      <c r="E104" s="34">
        <v>117.12</v>
      </c>
      <c r="F104" s="34">
        <v>0</v>
      </c>
      <c r="G104" s="34">
        <v>0</v>
      </c>
      <c r="H104" s="80" t="s">
        <v>15</v>
      </c>
      <c r="I104" s="80" t="s">
        <v>19</v>
      </c>
      <c r="J104" s="60" t="s">
        <v>126</v>
      </c>
      <c r="K104" s="162"/>
    </row>
    <row r="105" spans="1:51" s="20" customFormat="1" ht="47.25" x14ac:dyDescent="0.25">
      <c r="A105" s="23" t="s">
        <v>72</v>
      </c>
      <c r="B105" s="80" t="s">
        <v>149</v>
      </c>
      <c r="C105" s="151" t="s">
        <v>13</v>
      </c>
      <c r="D105" s="33">
        <f t="shared" si="14"/>
        <v>0</v>
      </c>
      <c r="E105" s="34">
        <f>5000-5000</f>
        <v>0</v>
      </c>
      <c r="F105" s="34">
        <v>0</v>
      </c>
      <c r="G105" s="34">
        <v>0</v>
      </c>
      <c r="H105" s="158" t="s">
        <v>15</v>
      </c>
      <c r="I105" s="80" t="s">
        <v>31</v>
      </c>
      <c r="J105" s="60"/>
      <c r="K105" s="162"/>
    </row>
    <row r="106" spans="1:51" s="26" customFormat="1" ht="79.5" customHeight="1" x14ac:dyDescent="0.25">
      <c r="A106" s="23" t="s">
        <v>74</v>
      </c>
      <c r="B106" s="151" t="s">
        <v>158</v>
      </c>
      <c r="C106" s="80" t="s">
        <v>13</v>
      </c>
      <c r="D106" s="33">
        <f t="shared" si="14"/>
        <v>0</v>
      </c>
      <c r="E106" s="34">
        <f>5000-5000</f>
        <v>0</v>
      </c>
      <c r="F106" s="34">
        <v>0</v>
      </c>
      <c r="G106" s="34">
        <v>0</v>
      </c>
      <c r="H106" s="80" t="s">
        <v>15</v>
      </c>
      <c r="I106" s="80" t="s">
        <v>19</v>
      </c>
      <c r="J106" s="65" t="s">
        <v>118</v>
      </c>
      <c r="K106" s="162"/>
    </row>
    <row r="107" spans="1:51" s="26" customFormat="1" ht="56.25" customHeight="1" x14ac:dyDescent="0.25">
      <c r="A107" s="23" t="s">
        <v>155</v>
      </c>
      <c r="B107" s="152" t="s">
        <v>159</v>
      </c>
      <c r="C107" s="80" t="s">
        <v>13</v>
      </c>
      <c r="D107" s="33">
        <f t="shared" si="14"/>
        <v>0</v>
      </c>
      <c r="E107" s="34">
        <f>5000-5000</f>
        <v>0</v>
      </c>
      <c r="F107" s="34">
        <v>0</v>
      </c>
      <c r="G107" s="34">
        <v>0</v>
      </c>
      <c r="H107" s="80" t="s">
        <v>15</v>
      </c>
      <c r="I107" s="80" t="s">
        <v>19</v>
      </c>
      <c r="J107" s="65"/>
      <c r="K107" s="162"/>
    </row>
    <row r="108" spans="1:51" s="26" customFormat="1" ht="48.75" customHeight="1" x14ac:dyDescent="0.25">
      <c r="A108" s="23" t="s">
        <v>156</v>
      </c>
      <c r="B108" s="152" t="s">
        <v>150</v>
      </c>
      <c r="C108" s="151" t="s">
        <v>13</v>
      </c>
      <c r="D108" s="33">
        <f t="shared" si="14"/>
        <v>0</v>
      </c>
      <c r="E108" s="34">
        <f>6000-6000</f>
        <v>0</v>
      </c>
      <c r="F108" s="34">
        <v>0</v>
      </c>
      <c r="G108" s="34">
        <v>0</v>
      </c>
      <c r="H108" s="158" t="s">
        <v>15</v>
      </c>
      <c r="I108" s="158" t="s">
        <v>31</v>
      </c>
      <c r="J108" s="65" t="s">
        <v>127</v>
      </c>
      <c r="K108" s="162"/>
    </row>
    <row r="109" spans="1:51" s="26" customFormat="1" ht="1.5" hidden="1" customHeight="1" x14ac:dyDescent="0.25">
      <c r="A109" s="23" t="s">
        <v>157</v>
      </c>
      <c r="B109" s="152" t="s">
        <v>192</v>
      </c>
      <c r="C109" s="151" t="s">
        <v>13</v>
      </c>
      <c r="D109" s="33">
        <f>E109+F109+G109</f>
        <v>0</v>
      </c>
      <c r="E109" s="112">
        <f>0</f>
        <v>0</v>
      </c>
      <c r="F109" s="34">
        <v>0</v>
      </c>
      <c r="G109" s="34">
        <v>0</v>
      </c>
      <c r="H109" s="158" t="s">
        <v>15</v>
      </c>
      <c r="I109" s="146" t="s">
        <v>19</v>
      </c>
      <c r="J109" s="65"/>
      <c r="K109" s="162"/>
    </row>
    <row r="110" spans="1:51" s="20" customFormat="1" ht="63" x14ac:dyDescent="0.25">
      <c r="A110" s="23" t="s">
        <v>191</v>
      </c>
      <c r="B110" s="166" t="s">
        <v>49</v>
      </c>
      <c r="C110" s="148" t="s">
        <v>13</v>
      </c>
      <c r="D110" s="30">
        <f t="shared" si="14"/>
        <v>47407.897629999999</v>
      </c>
      <c r="E110" s="34">
        <f>16282.02699+4523.64064-1000-823.37-1000-150</f>
        <v>17832.297630000001</v>
      </c>
      <c r="F110" s="77">
        <v>29000</v>
      </c>
      <c r="G110" s="34">
        <f>15000-14000-411-13.4</f>
        <v>575.6</v>
      </c>
      <c r="H110" s="146" t="s">
        <v>15</v>
      </c>
      <c r="I110" s="146" t="s">
        <v>19</v>
      </c>
      <c r="J110" s="69"/>
      <c r="K110" s="263"/>
      <c r="L110" s="263"/>
      <c r="M110" s="263"/>
    </row>
    <row r="111" spans="1:51" s="113" customFormat="1" ht="56.45" customHeight="1" x14ac:dyDescent="0.25">
      <c r="A111" s="264" t="s">
        <v>38</v>
      </c>
      <c r="B111" s="257" t="s">
        <v>101</v>
      </c>
      <c r="C111" s="161" t="s">
        <v>13</v>
      </c>
      <c r="D111" s="32">
        <f t="shared" si="14"/>
        <v>0</v>
      </c>
      <c r="E111" s="40">
        <f>1000-1000</f>
        <v>0</v>
      </c>
      <c r="F111" s="40">
        <f>1000-1000</f>
        <v>0</v>
      </c>
      <c r="G111" s="40">
        <f>1000-1000</f>
        <v>0</v>
      </c>
      <c r="H111" s="267" t="s">
        <v>15</v>
      </c>
      <c r="I111" s="267" t="s">
        <v>31</v>
      </c>
      <c r="J111" s="60"/>
      <c r="K111" s="38"/>
    </row>
    <row r="112" spans="1:51" s="113" customFormat="1" ht="56.45" customHeight="1" x14ac:dyDescent="0.25">
      <c r="A112" s="265"/>
      <c r="B112" s="258"/>
      <c r="C112" s="161" t="s">
        <v>88</v>
      </c>
      <c r="D112" s="32">
        <f t="shared" si="14"/>
        <v>0</v>
      </c>
      <c r="E112" s="40">
        <v>0</v>
      </c>
      <c r="F112" s="40">
        <v>0</v>
      </c>
      <c r="G112" s="40">
        <v>0</v>
      </c>
      <c r="H112" s="268"/>
      <c r="I112" s="268"/>
      <c r="J112" s="60"/>
      <c r="K112" s="38"/>
    </row>
    <row r="113" spans="1:51" s="113" customFormat="1" ht="46.5" customHeight="1" x14ac:dyDescent="0.25">
      <c r="A113" s="266"/>
      <c r="B113" s="259"/>
      <c r="C113" s="161" t="s">
        <v>10</v>
      </c>
      <c r="D113" s="32">
        <f>D111+D112</f>
        <v>0</v>
      </c>
      <c r="E113" s="40">
        <f>E111+E112</f>
        <v>0</v>
      </c>
      <c r="F113" s="40">
        <f t="shared" ref="F113:G113" si="16">F111+F112</f>
        <v>0</v>
      </c>
      <c r="G113" s="40">
        <f t="shared" si="16"/>
        <v>0</v>
      </c>
      <c r="H113" s="268"/>
      <c r="I113" s="268"/>
      <c r="J113" s="60"/>
      <c r="K113" s="38"/>
    </row>
    <row r="114" spans="1:51" s="113" customFormat="1" ht="38.25" hidden="1" customHeight="1" x14ac:dyDescent="0.25">
      <c r="A114" s="270" t="s">
        <v>145</v>
      </c>
      <c r="B114" s="250"/>
      <c r="C114" s="148" t="s">
        <v>13</v>
      </c>
      <c r="D114" s="76">
        <f>E114+F114+G114</f>
        <v>0</v>
      </c>
      <c r="E114" s="77"/>
      <c r="F114" s="77"/>
      <c r="G114" s="77"/>
      <c r="H114" s="268"/>
      <c r="I114" s="268"/>
      <c r="J114" s="60"/>
      <c r="K114" s="95"/>
    </row>
    <row r="115" spans="1:51" s="113" customFormat="1" ht="37.5" hidden="1" customHeight="1" x14ac:dyDescent="0.25">
      <c r="A115" s="271"/>
      <c r="B115" s="251"/>
      <c r="C115" s="148" t="s">
        <v>88</v>
      </c>
      <c r="D115" s="76">
        <f>E115+F115+G115</f>
        <v>0</v>
      </c>
      <c r="E115" s="77"/>
      <c r="F115" s="77"/>
      <c r="G115" s="77"/>
      <c r="H115" s="268"/>
      <c r="I115" s="268"/>
      <c r="J115" s="60"/>
      <c r="K115" s="38"/>
    </row>
    <row r="116" spans="1:51" s="113" customFormat="1" ht="23.25" hidden="1" customHeight="1" x14ac:dyDescent="0.25">
      <c r="A116" s="272"/>
      <c r="B116" s="252"/>
      <c r="C116" s="148" t="s">
        <v>10</v>
      </c>
      <c r="D116" s="76">
        <f>D114+D115</f>
        <v>0</v>
      </c>
      <c r="E116" s="77"/>
      <c r="F116" s="77"/>
      <c r="G116" s="77"/>
      <c r="H116" s="268"/>
      <c r="I116" s="268"/>
      <c r="J116" s="60"/>
      <c r="K116" s="38"/>
    </row>
    <row r="117" spans="1:51" s="113" customFormat="1" ht="31.5" hidden="1" customHeight="1" x14ac:dyDescent="0.25">
      <c r="A117" s="270" t="s">
        <v>50</v>
      </c>
      <c r="B117" s="227"/>
      <c r="C117" s="151" t="s">
        <v>13</v>
      </c>
      <c r="D117" s="30">
        <f t="shared" ref="D117:D119" si="17">E117+F117+G117</f>
        <v>0</v>
      </c>
      <c r="E117" s="31"/>
      <c r="F117" s="34"/>
      <c r="G117" s="34"/>
      <c r="H117" s="268"/>
      <c r="I117" s="268"/>
      <c r="J117" s="60"/>
      <c r="K117" s="38"/>
    </row>
    <row r="118" spans="1:51" s="113" customFormat="1" ht="36.75" hidden="1" customHeight="1" x14ac:dyDescent="0.25">
      <c r="A118" s="271"/>
      <c r="B118" s="228"/>
      <c r="C118" s="151" t="s">
        <v>88</v>
      </c>
      <c r="D118" s="30">
        <f t="shared" si="17"/>
        <v>0</v>
      </c>
      <c r="E118" s="31"/>
      <c r="F118" s="34"/>
      <c r="G118" s="34"/>
      <c r="H118" s="268"/>
      <c r="I118" s="268"/>
      <c r="J118" s="60" t="s">
        <v>133</v>
      </c>
      <c r="K118" s="38"/>
    </row>
    <row r="119" spans="1:51" s="113" customFormat="1" ht="27.75" hidden="1" customHeight="1" x14ac:dyDescent="0.25">
      <c r="A119" s="272"/>
      <c r="B119" s="229"/>
      <c r="C119" s="151" t="s">
        <v>10</v>
      </c>
      <c r="D119" s="30">
        <f t="shared" si="17"/>
        <v>0</v>
      </c>
      <c r="E119" s="31"/>
      <c r="F119" s="34"/>
      <c r="G119" s="34"/>
      <c r="H119" s="269"/>
      <c r="I119" s="269"/>
      <c r="J119" s="60"/>
      <c r="K119" s="38"/>
    </row>
    <row r="120" spans="1:51" s="113" customFormat="1" ht="31.5" customHeight="1" x14ac:dyDescent="0.25">
      <c r="A120" s="182" t="s">
        <v>44</v>
      </c>
      <c r="B120" s="256" t="s">
        <v>84</v>
      </c>
      <c r="C120" s="161" t="s">
        <v>13</v>
      </c>
      <c r="D120" s="32">
        <f>E120+F120+G120</f>
        <v>0</v>
      </c>
      <c r="E120" s="32">
        <f>157.9-157.9</f>
        <v>0</v>
      </c>
      <c r="F120" s="32">
        <v>0</v>
      </c>
      <c r="G120" s="32">
        <v>0</v>
      </c>
      <c r="H120" s="257" t="s">
        <v>15</v>
      </c>
      <c r="I120" s="257" t="s">
        <v>20</v>
      </c>
      <c r="J120" s="60"/>
      <c r="K120" s="38"/>
    </row>
    <row r="121" spans="1:51" s="113" customFormat="1" ht="31.5" x14ac:dyDescent="0.25">
      <c r="A121" s="182"/>
      <c r="B121" s="256"/>
      <c r="C121" s="161" t="s">
        <v>14</v>
      </c>
      <c r="D121" s="32">
        <f t="shared" ref="D121:D125" si="18">E121+F121+G121</f>
        <v>0</v>
      </c>
      <c r="E121" s="32">
        <f>3000-3000</f>
        <v>0</v>
      </c>
      <c r="F121" s="32">
        <v>0</v>
      </c>
      <c r="G121" s="32">
        <v>0</v>
      </c>
      <c r="H121" s="258"/>
      <c r="I121" s="258"/>
      <c r="J121" s="60"/>
      <c r="K121" s="38"/>
    </row>
    <row r="122" spans="1:51" s="113" customFormat="1" x14ac:dyDescent="0.25">
      <c r="A122" s="182"/>
      <c r="B122" s="256"/>
      <c r="C122" s="161" t="s">
        <v>10</v>
      </c>
      <c r="D122" s="32">
        <f t="shared" si="18"/>
        <v>0</v>
      </c>
      <c r="E122" s="32">
        <f>E120+E121</f>
        <v>0</v>
      </c>
      <c r="F122" s="32">
        <f t="shared" ref="F122" si="19">F120+F121</f>
        <v>0</v>
      </c>
      <c r="G122" s="32">
        <v>0</v>
      </c>
      <c r="H122" s="259"/>
      <c r="I122" s="259"/>
      <c r="J122" s="60"/>
      <c r="K122" s="38"/>
    </row>
    <row r="123" spans="1:51" s="20" customFormat="1" ht="31.5" x14ac:dyDescent="0.25">
      <c r="A123" s="247" t="s">
        <v>51</v>
      </c>
      <c r="B123" s="260" t="s">
        <v>152</v>
      </c>
      <c r="C123" s="146" t="s">
        <v>13</v>
      </c>
      <c r="D123" s="76">
        <f t="shared" si="18"/>
        <v>0</v>
      </c>
      <c r="E123" s="76">
        <f>157.9-157.9</f>
        <v>0</v>
      </c>
      <c r="F123" s="77">
        <v>0</v>
      </c>
      <c r="G123" s="77">
        <v>0</v>
      </c>
      <c r="H123" s="260" t="s">
        <v>15</v>
      </c>
      <c r="I123" s="260" t="s">
        <v>20</v>
      </c>
      <c r="J123" s="60"/>
      <c r="K123" s="162"/>
    </row>
    <row r="124" spans="1:51" s="20" customFormat="1" ht="36" x14ac:dyDescent="0.25">
      <c r="A124" s="248"/>
      <c r="B124" s="261"/>
      <c r="C124" s="146" t="s">
        <v>14</v>
      </c>
      <c r="D124" s="76">
        <f t="shared" si="18"/>
        <v>0</v>
      </c>
      <c r="E124" s="76">
        <f>3000-3000</f>
        <v>0</v>
      </c>
      <c r="F124" s="77">
        <v>0</v>
      </c>
      <c r="G124" s="77">
        <v>0</v>
      </c>
      <c r="H124" s="261"/>
      <c r="I124" s="261"/>
      <c r="J124" s="60" t="s">
        <v>117</v>
      </c>
      <c r="K124" s="157"/>
    </row>
    <row r="125" spans="1:51" ht="15" customHeight="1" x14ac:dyDescent="0.25">
      <c r="A125" s="249"/>
      <c r="B125" s="262"/>
      <c r="C125" s="146" t="s">
        <v>10</v>
      </c>
      <c r="D125" s="76">
        <f t="shared" si="18"/>
        <v>0</v>
      </c>
      <c r="E125" s="76">
        <f>3157.9-3157.9</f>
        <v>0</v>
      </c>
      <c r="F125" s="77">
        <f t="shared" ref="F125:G125" si="20">F123+F124</f>
        <v>0</v>
      </c>
      <c r="G125" s="77">
        <f t="shared" si="20"/>
        <v>0</v>
      </c>
      <c r="H125" s="262"/>
      <c r="I125" s="262"/>
    </row>
    <row r="126" spans="1:51" ht="62.25" customHeight="1" x14ac:dyDescent="0.25">
      <c r="A126" s="79" t="s">
        <v>45</v>
      </c>
      <c r="B126" s="143" t="s">
        <v>6</v>
      </c>
      <c r="C126" s="143" t="s">
        <v>13</v>
      </c>
      <c r="D126" s="12">
        <f>E126+F126+G126</f>
        <v>823.37</v>
      </c>
      <c r="E126" s="12">
        <f>E127</f>
        <v>823.37</v>
      </c>
      <c r="F126" s="12">
        <f t="shared" ref="F126:G127" si="21">1000-1000</f>
        <v>0</v>
      </c>
      <c r="G126" s="12">
        <f t="shared" si="21"/>
        <v>0</v>
      </c>
      <c r="H126" s="143" t="s">
        <v>15</v>
      </c>
      <c r="I126" s="143" t="s">
        <v>20</v>
      </c>
      <c r="K126" s="157"/>
    </row>
    <row r="127" spans="1:51" ht="45.75" customHeight="1" x14ac:dyDescent="0.25">
      <c r="A127" s="23" t="s">
        <v>55</v>
      </c>
      <c r="B127" s="151" t="s">
        <v>202</v>
      </c>
      <c r="C127" s="151" t="s">
        <v>13</v>
      </c>
      <c r="D127" s="30">
        <f>E127+F127+G127</f>
        <v>823.37</v>
      </c>
      <c r="E127" s="30">
        <v>823.37</v>
      </c>
      <c r="F127" s="30">
        <f t="shared" si="21"/>
        <v>0</v>
      </c>
      <c r="G127" s="30">
        <f t="shared" si="21"/>
        <v>0</v>
      </c>
      <c r="H127" s="151" t="s">
        <v>15</v>
      </c>
      <c r="I127" s="151" t="s">
        <v>20</v>
      </c>
    </row>
    <row r="128" spans="1:51" s="3" customFormat="1" ht="26.25" hidden="1" customHeight="1" x14ac:dyDescent="0.25">
      <c r="A128" s="220" t="s">
        <v>199</v>
      </c>
      <c r="B128" s="246" t="s">
        <v>203</v>
      </c>
      <c r="C128" s="159" t="s">
        <v>13</v>
      </c>
      <c r="D128" s="83">
        <f>E128+F128+G128</f>
        <v>0</v>
      </c>
      <c r="E128" s="83">
        <v>0</v>
      </c>
      <c r="F128" s="83">
        <v>0</v>
      </c>
      <c r="G128" s="83">
        <v>0</v>
      </c>
      <c r="H128" s="246" t="s">
        <v>16</v>
      </c>
      <c r="I128" s="246" t="s">
        <v>21</v>
      </c>
      <c r="J128" s="66"/>
      <c r="K128" s="38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</row>
    <row r="129" spans="1:51" s="3" customFormat="1" ht="35.25" hidden="1" customHeight="1" x14ac:dyDescent="0.25">
      <c r="A129" s="220"/>
      <c r="B129" s="246"/>
      <c r="C129" s="159" t="s">
        <v>14</v>
      </c>
      <c r="D129" s="83">
        <f t="shared" ref="D129:D135" si="22">E129+F129+G129</f>
        <v>0</v>
      </c>
      <c r="E129" s="83">
        <v>0</v>
      </c>
      <c r="F129" s="83">
        <v>0</v>
      </c>
      <c r="G129" s="83">
        <v>0</v>
      </c>
      <c r="H129" s="246"/>
      <c r="I129" s="246"/>
      <c r="J129" s="66"/>
      <c r="K129" s="38"/>
      <c r="L129" s="113"/>
      <c r="M129" s="113"/>
      <c r="N129" s="113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113"/>
      <c r="AR129" s="113"/>
      <c r="AS129" s="113"/>
      <c r="AT129" s="113"/>
      <c r="AU129" s="113"/>
      <c r="AV129" s="113"/>
      <c r="AW129" s="113"/>
      <c r="AX129" s="113"/>
      <c r="AY129" s="113"/>
    </row>
    <row r="130" spans="1:51" s="3" customFormat="1" ht="129" customHeight="1" x14ac:dyDescent="0.25">
      <c r="A130" s="220"/>
      <c r="B130" s="246"/>
      <c r="C130" s="159" t="s">
        <v>10</v>
      </c>
      <c r="D130" s="83">
        <f>D128+D129</f>
        <v>0</v>
      </c>
      <c r="E130" s="83">
        <f>E131+E132</f>
        <v>350</v>
      </c>
      <c r="F130" s="83">
        <f>F128+F129</f>
        <v>0</v>
      </c>
      <c r="G130" s="83">
        <f>G128+G129</f>
        <v>0</v>
      </c>
      <c r="H130" s="246"/>
      <c r="I130" s="246"/>
      <c r="J130" s="66"/>
      <c r="K130" s="38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13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</row>
    <row r="131" spans="1:51" s="3" customFormat="1" ht="34.5" customHeight="1" x14ac:dyDescent="0.25">
      <c r="A131" s="247" t="s">
        <v>204</v>
      </c>
      <c r="B131" s="250" t="s">
        <v>207</v>
      </c>
      <c r="C131" s="148" t="s">
        <v>13</v>
      </c>
      <c r="D131" s="70">
        <f>E131+F131+G131</f>
        <v>0</v>
      </c>
      <c r="E131" s="70">
        <f>5581.3-5581.3</f>
        <v>0</v>
      </c>
      <c r="F131" s="70">
        <v>0</v>
      </c>
      <c r="G131" s="70">
        <v>0</v>
      </c>
      <c r="H131" s="250" t="s">
        <v>16</v>
      </c>
      <c r="I131" s="253" t="s">
        <v>21</v>
      </c>
      <c r="J131" s="67"/>
      <c r="K131" s="38"/>
      <c r="L131" s="113"/>
      <c r="M131" s="113"/>
      <c r="N131" s="113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113"/>
      <c r="AR131" s="113"/>
      <c r="AS131" s="113"/>
      <c r="AT131" s="113"/>
      <c r="AU131" s="113"/>
      <c r="AV131" s="113"/>
      <c r="AW131" s="113"/>
      <c r="AX131" s="113"/>
      <c r="AY131" s="113"/>
    </row>
    <row r="132" spans="1:51" s="3" customFormat="1" ht="33.75" customHeight="1" x14ac:dyDescent="0.25">
      <c r="A132" s="248"/>
      <c r="B132" s="251"/>
      <c r="C132" s="148" t="s">
        <v>14</v>
      </c>
      <c r="D132" s="70">
        <f t="shared" ref="D132:D133" si="23">E132+F132+G132</f>
        <v>350</v>
      </c>
      <c r="E132" s="76">
        <v>350</v>
      </c>
      <c r="F132" s="70">
        <v>0</v>
      </c>
      <c r="G132" s="70">
        <v>0</v>
      </c>
      <c r="H132" s="251"/>
      <c r="I132" s="254"/>
      <c r="J132" s="67"/>
      <c r="K132" s="102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13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</row>
    <row r="133" spans="1:51" s="3" customFormat="1" ht="35.25" customHeight="1" x14ac:dyDescent="0.25">
      <c r="A133" s="249"/>
      <c r="B133" s="252"/>
      <c r="C133" s="148" t="s">
        <v>10</v>
      </c>
      <c r="D133" s="70">
        <f t="shared" si="23"/>
        <v>350</v>
      </c>
      <c r="E133" s="70">
        <f>E131+E132</f>
        <v>350</v>
      </c>
      <c r="F133" s="70">
        <v>0</v>
      </c>
      <c r="G133" s="70">
        <v>0</v>
      </c>
      <c r="H133" s="252"/>
      <c r="I133" s="255"/>
      <c r="J133" s="67"/>
      <c r="K133" s="38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  <c r="AI133" s="113"/>
      <c r="AJ133" s="113"/>
      <c r="AK133" s="113"/>
      <c r="AL133" s="113"/>
      <c r="AM133" s="113"/>
      <c r="AN133" s="113"/>
      <c r="AO133" s="113"/>
      <c r="AP133" s="113"/>
      <c r="AQ133" s="113"/>
      <c r="AR133" s="113"/>
      <c r="AS133" s="113"/>
      <c r="AT133" s="113"/>
      <c r="AU133" s="113"/>
      <c r="AV133" s="113"/>
      <c r="AW133" s="113"/>
      <c r="AX133" s="113"/>
      <c r="AY133" s="113"/>
    </row>
    <row r="134" spans="1:51" s="3" customFormat="1" ht="127.5" customHeight="1" x14ac:dyDescent="0.25">
      <c r="A134" s="155" t="s">
        <v>205</v>
      </c>
      <c r="B134" s="142" t="s">
        <v>189</v>
      </c>
      <c r="C134" s="143" t="s">
        <v>13</v>
      </c>
      <c r="D134" s="12">
        <f>E134+F134+G134</f>
        <v>4022</v>
      </c>
      <c r="E134" s="24">
        <v>4022</v>
      </c>
      <c r="F134" s="24">
        <v>0</v>
      </c>
      <c r="G134" s="12">
        <v>0</v>
      </c>
      <c r="H134" s="143" t="s">
        <v>85</v>
      </c>
      <c r="I134" s="143" t="s">
        <v>21</v>
      </c>
      <c r="J134" s="67"/>
      <c r="K134" s="233"/>
      <c r="L134" s="233"/>
      <c r="M134" s="23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13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</row>
    <row r="135" spans="1:51" s="3" customFormat="1" ht="141.75" x14ac:dyDescent="0.25">
      <c r="A135" s="160" t="s">
        <v>206</v>
      </c>
      <c r="B135" s="143" t="s">
        <v>63</v>
      </c>
      <c r="C135" s="143" t="s">
        <v>13</v>
      </c>
      <c r="D135" s="12">
        <f t="shared" si="22"/>
        <v>204700</v>
      </c>
      <c r="E135" s="24">
        <v>65500</v>
      </c>
      <c r="F135" s="24">
        <v>68900</v>
      </c>
      <c r="G135" s="12">
        <v>70300</v>
      </c>
      <c r="H135" s="143" t="s">
        <v>85</v>
      </c>
      <c r="I135" s="143" t="s">
        <v>21</v>
      </c>
      <c r="J135" s="60"/>
      <c r="K135" s="38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  <c r="AI135" s="113"/>
      <c r="AJ135" s="113"/>
      <c r="AK135" s="113"/>
      <c r="AL135" s="113"/>
      <c r="AM135" s="113"/>
      <c r="AN135" s="113"/>
      <c r="AO135" s="113"/>
      <c r="AP135" s="113"/>
      <c r="AQ135" s="113"/>
      <c r="AR135" s="113"/>
      <c r="AS135" s="113"/>
      <c r="AT135" s="113"/>
      <c r="AU135" s="113"/>
      <c r="AV135" s="113"/>
      <c r="AW135" s="113"/>
      <c r="AX135" s="113"/>
      <c r="AY135" s="113"/>
    </row>
    <row r="136" spans="1:51" s="3" customFormat="1" ht="31.5" x14ac:dyDescent="0.25">
      <c r="A136" s="234" t="s">
        <v>56</v>
      </c>
      <c r="B136" s="235"/>
      <c r="C136" s="15" t="s">
        <v>13</v>
      </c>
      <c r="D136" s="29">
        <f>E136+F136+G136</f>
        <v>284267.08927</v>
      </c>
      <c r="E136" s="29">
        <f>E92+E99+E111+E120+E126+E128+E135+E134</f>
        <v>101719.52724</v>
      </c>
      <c r="F136" s="29">
        <f>F92+F99+F111+F120+F126+F128+F135</f>
        <v>99671.962029999995</v>
      </c>
      <c r="G136" s="29">
        <f>G92+G99+G111+G120+G126+G128+G135</f>
        <v>82875.600000000006</v>
      </c>
      <c r="H136" s="216"/>
      <c r="I136" s="216"/>
      <c r="J136" s="60"/>
      <c r="K136" s="38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13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</row>
    <row r="137" spans="1:51" s="3" customFormat="1" ht="31.5" x14ac:dyDescent="0.25">
      <c r="A137" s="236"/>
      <c r="B137" s="237"/>
      <c r="C137" s="15" t="s">
        <v>88</v>
      </c>
      <c r="D137" s="29">
        <f t="shared" ref="D137:D139" si="24">E137+F137+G137</f>
        <v>0</v>
      </c>
      <c r="E137" s="29">
        <f>E112</f>
        <v>0</v>
      </c>
      <c r="F137" s="29">
        <f t="shared" ref="F137:G137" si="25">F112</f>
        <v>0</v>
      </c>
      <c r="G137" s="29">
        <f t="shared" si="25"/>
        <v>0</v>
      </c>
      <c r="H137" s="217"/>
      <c r="I137" s="217"/>
      <c r="J137" s="60"/>
      <c r="K137" s="38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3"/>
      <c r="AS137" s="113"/>
      <c r="AT137" s="113"/>
      <c r="AU137" s="113"/>
      <c r="AV137" s="113"/>
      <c r="AW137" s="113"/>
      <c r="AX137" s="113"/>
      <c r="AY137" s="113"/>
    </row>
    <row r="138" spans="1:51" s="3" customFormat="1" ht="31.5" x14ac:dyDescent="0.25">
      <c r="A138" s="236"/>
      <c r="B138" s="237"/>
      <c r="C138" s="15" t="s">
        <v>14</v>
      </c>
      <c r="D138" s="29">
        <f t="shared" si="24"/>
        <v>350</v>
      </c>
      <c r="E138" s="29">
        <f>E133</f>
        <v>350</v>
      </c>
      <c r="F138" s="29">
        <f t="shared" ref="F138:G138" si="26">F129+F121</f>
        <v>0</v>
      </c>
      <c r="G138" s="29">
        <f t="shared" si="26"/>
        <v>0</v>
      </c>
      <c r="H138" s="217"/>
      <c r="I138" s="217"/>
      <c r="J138" s="60"/>
      <c r="K138" s="38"/>
      <c r="L138" s="113"/>
      <c r="M138" s="113"/>
      <c r="N138" s="113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  <c r="AI138" s="113"/>
      <c r="AJ138" s="113"/>
      <c r="AK138" s="113"/>
      <c r="AL138" s="113"/>
      <c r="AM138" s="113"/>
      <c r="AN138" s="113"/>
      <c r="AO138" s="113"/>
      <c r="AP138" s="113"/>
      <c r="AQ138" s="113"/>
      <c r="AR138" s="113"/>
      <c r="AS138" s="113"/>
      <c r="AT138" s="113"/>
      <c r="AU138" s="113"/>
      <c r="AV138" s="113"/>
      <c r="AW138" s="113"/>
      <c r="AX138" s="113"/>
      <c r="AY138" s="113"/>
    </row>
    <row r="139" spans="1:51" s="3" customFormat="1" ht="29.25" customHeight="1" x14ac:dyDescent="0.25">
      <c r="A139" s="238"/>
      <c r="B139" s="239"/>
      <c r="C139" s="15" t="s">
        <v>10</v>
      </c>
      <c r="D139" s="29">
        <f t="shared" si="24"/>
        <v>284617.08927</v>
      </c>
      <c r="E139" s="29">
        <f>E136+E137+E138</f>
        <v>102069.52724</v>
      </c>
      <c r="F139" s="29">
        <f t="shared" ref="F139:G139" si="27">F136+F137+F138</f>
        <v>99671.962029999995</v>
      </c>
      <c r="G139" s="29">
        <f t="shared" si="27"/>
        <v>82875.600000000006</v>
      </c>
      <c r="H139" s="218"/>
      <c r="I139" s="218"/>
      <c r="J139" s="60"/>
      <c r="K139" s="38"/>
      <c r="L139" s="113"/>
      <c r="M139" s="113"/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</row>
    <row r="140" spans="1:51" s="4" customFormat="1" ht="29.25" customHeight="1" x14ac:dyDescent="0.25">
      <c r="A140" s="240" t="s">
        <v>200</v>
      </c>
      <c r="B140" s="241"/>
      <c r="C140" s="241"/>
      <c r="D140" s="241"/>
      <c r="E140" s="241"/>
      <c r="F140" s="241"/>
      <c r="G140" s="241"/>
      <c r="H140" s="241"/>
      <c r="I140" s="242"/>
      <c r="J140" s="65"/>
      <c r="K140" s="39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</row>
    <row r="141" spans="1:51" s="14" customFormat="1" ht="75" customHeight="1" x14ac:dyDescent="0.25">
      <c r="A141" s="160" t="s">
        <v>36</v>
      </c>
      <c r="B141" s="143" t="s">
        <v>23</v>
      </c>
      <c r="C141" s="143" t="s">
        <v>13</v>
      </c>
      <c r="D141" s="12">
        <f t="shared" ref="D141:D147" si="28">E141+F141+G141</f>
        <v>10470</v>
      </c>
      <c r="E141" s="24">
        <f>E142+E143+E144+E146+E145+E147</f>
        <v>3143</v>
      </c>
      <c r="F141" s="12">
        <f t="shared" ref="F141:G141" si="29">F142+F143+F144+F146+F145+F147</f>
        <v>0</v>
      </c>
      <c r="G141" s="12">
        <f t="shared" si="29"/>
        <v>7327</v>
      </c>
      <c r="H141" s="143" t="s">
        <v>15</v>
      </c>
      <c r="I141" s="143" t="s">
        <v>26</v>
      </c>
      <c r="J141" s="65"/>
      <c r="K141" s="163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</row>
    <row r="142" spans="1:51" s="4" customFormat="1" ht="94.5" x14ac:dyDescent="0.25">
      <c r="A142" s="145" t="s">
        <v>39</v>
      </c>
      <c r="B142" s="151" t="s">
        <v>34</v>
      </c>
      <c r="C142" s="151" t="s">
        <v>13</v>
      </c>
      <c r="D142" s="30">
        <f t="shared" si="28"/>
        <v>3308</v>
      </c>
      <c r="E142" s="76">
        <v>1381</v>
      </c>
      <c r="F142" s="30">
        <v>0</v>
      </c>
      <c r="G142" s="30">
        <v>1927</v>
      </c>
      <c r="H142" s="151" t="s">
        <v>15</v>
      </c>
      <c r="I142" s="151" t="s">
        <v>27</v>
      </c>
      <c r="J142" s="65" t="s">
        <v>128</v>
      </c>
      <c r="K142" s="39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</row>
    <row r="143" spans="1:51" s="4" customFormat="1" ht="45.75" customHeight="1" x14ac:dyDescent="0.25">
      <c r="A143" s="153" t="s">
        <v>40</v>
      </c>
      <c r="B143" s="151" t="s">
        <v>69</v>
      </c>
      <c r="C143" s="151" t="s">
        <v>13</v>
      </c>
      <c r="D143" s="30">
        <f t="shared" si="28"/>
        <v>0</v>
      </c>
      <c r="E143" s="76">
        <v>0</v>
      </c>
      <c r="F143" s="30">
        <v>0</v>
      </c>
      <c r="G143" s="30">
        <v>0</v>
      </c>
      <c r="H143" s="151" t="s">
        <v>15</v>
      </c>
      <c r="I143" s="151" t="s">
        <v>27</v>
      </c>
      <c r="J143" s="65"/>
      <c r="K143" s="39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</row>
    <row r="144" spans="1:51" s="4" customFormat="1" ht="50.25" customHeight="1" x14ac:dyDescent="0.25">
      <c r="A144" s="153" t="s">
        <v>41</v>
      </c>
      <c r="B144" s="151" t="s">
        <v>22</v>
      </c>
      <c r="C144" s="151" t="s">
        <v>13</v>
      </c>
      <c r="D144" s="30">
        <f t="shared" si="28"/>
        <v>1400</v>
      </c>
      <c r="E144" s="70">
        <v>500</v>
      </c>
      <c r="F144" s="30">
        <v>0</v>
      </c>
      <c r="G144" s="30">
        <v>900</v>
      </c>
      <c r="H144" s="151" t="s">
        <v>15</v>
      </c>
      <c r="I144" s="151" t="s">
        <v>27</v>
      </c>
      <c r="J144" s="65" t="s">
        <v>131</v>
      </c>
      <c r="K144" s="39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</row>
    <row r="145" spans="1:51" s="78" customFormat="1" ht="66.75" customHeight="1" x14ac:dyDescent="0.25">
      <c r="A145" s="153" t="s">
        <v>76</v>
      </c>
      <c r="B145" s="151" t="s">
        <v>154</v>
      </c>
      <c r="C145" s="151" t="s">
        <v>13</v>
      </c>
      <c r="D145" s="30">
        <f t="shared" si="28"/>
        <v>5262</v>
      </c>
      <c r="E145" s="76">
        <v>762</v>
      </c>
      <c r="F145" s="30">
        <v>0</v>
      </c>
      <c r="G145" s="30">
        <v>4500</v>
      </c>
      <c r="H145" s="151" t="s">
        <v>15</v>
      </c>
      <c r="I145" s="151" t="s">
        <v>27</v>
      </c>
      <c r="J145" s="68" t="s">
        <v>130</v>
      </c>
      <c r="K145" s="96"/>
    </row>
    <row r="146" spans="1:51" s="78" customFormat="1" ht="63" x14ac:dyDescent="0.25">
      <c r="A146" s="153" t="s">
        <v>81</v>
      </c>
      <c r="B146" s="151" t="s">
        <v>153</v>
      </c>
      <c r="C146" s="151" t="s">
        <v>13</v>
      </c>
      <c r="D146" s="30">
        <f t="shared" si="28"/>
        <v>500</v>
      </c>
      <c r="E146" s="76">
        <v>500</v>
      </c>
      <c r="F146" s="30">
        <v>0</v>
      </c>
      <c r="G146" s="33">
        <v>0</v>
      </c>
      <c r="H146" s="151" t="s">
        <v>15</v>
      </c>
      <c r="I146" s="151" t="s">
        <v>19</v>
      </c>
      <c r="J146" s="65"/>
      <c r="K146" s="39"/>
    </row>
    <row r="147" spans="1:51" s="78" customFormat="1" ht="122.25" customHeight="1" x14ac:dyDescent="0.25">
      <c r="A147" s="145" t="s">
        <v>106</v>
      </c>
      <c r="B147" s="151" t="s">
        <v>107</v>
      </c>
      <c r="C147" s="151" t="s">
        <v>13</v>
      </c>
      <c r="D147" s="30">
        <f t="shared" si="28"/>
        <v>0</v>
      </c>
      <c r="E147" s="70">
        <v>0</v>
      </c>
      <c r="F147" s="30">
        <v>0</v>
      </c>
      <c r="G147" s="30">
        <v>0</v>
      </c>
      <c r="H147" s="148" t="s">
        <v>105</v>
      </c>
      <c r="I147" s="148" t="s">
        <v>19</v>
      </c>
      <c r="J147" s="65"/>
      <c r="K147" s="39"/>
    </row>
    <row r="148" spans="1:51" s="78" customFormat="1" ht="32.25" customHeight="1" x14ac:dyDescent="0.25">
      <c r="A148" s="230" t="s">
        <v>37</v>
      </c>
      <c r="B148" s="243" t="s">
        <v>112</v>
      </c>
      <c r="C148" s="143" t="s">
        <v>13</v>
      </c>
      <c r="D148" s="12">
        <f>E148+F148+G148</f>
        <v>201.4</v>
      </c>
      <c r="E148" s="24">
        <f>201.4</f>
        <v>201.4</v>
      </c>
      <c r="F148" s="12">
        <f>0</f>
        <v>0</v>
      </c>
      <c r="G148" s="12">
        <v>0</v>
      </c>
      <c r="H148" s="243" t="s">
        <v>105</v>
      </c>
      <c r="I148" s="243" t="s">
        <v>19</v>
      </c>
      <c r="J148" s="65"/>
      <c r="K148" s="39"/>
    </row>
    <row r="149" spans="1:51" s="78" customFormat="1" ht="35.25" customHeight="1" x14ac:dyDescent="0.25">
      <c r="A149" s="231"/>
      <c r="B149" s="244"/>
      <c r="C149" s="143" t="s">
        <v>14</v>
      </c>
      <c r="D149" s="12">
        <f>E149+F149+G149</f>
        <v>2036.2</v>
      </c>
      <c r="E149" s="24">
        <v>2036.2</v>
      </c>
      <c r="F149" s="12">
        <v>0</v>
      </c>
      <c r="G149" s="12">
        <v>0</v>
      </c>
      <c r="H149" s="244"/>
      <c r="I149" s="244"/>
      <c r="J149" s="65"/>
      <c r="K149" s="39"/>
    </row>
    <row r="150" spans="1:51" s="78" customFormat="1" ht="42.75" customHeight="1" x14ac:dyDescent="0.25">
      <c r="A150" s="232"/>
      <c r="B150" s="245"/>
      <c r="C150" s="143" t="s">
        <v>10</v>
      </c>
      <c r="D150" s="12">
        <f t="shared" ref="D150" si="30">E150+F150+G150</f>
        <v>2237.6</v>
      </c>
      <c r="E150" s="83">
        <f>E148+E149</f>
        <v>2237.6</v>
      </c>
      <c r="F150" s="12">
        <f>F148</f>
        <v>0</v>
      </c>
      <c r="G150" s="12">
        <v>0</v>
      </c>
      <c r="H150" s="245"/>
      <c r="I150" s="245"/>
      <c r="J150" s="65"/>
      <c r="K150" s="39"/>
    </row>
    <row r="151" spans="1:51" s="78" customFormat="1" ht="42.75" customHeight="1" x14ac:dyDescent="0.25">
      <c r="A151" s="224" t="s">
        <v>91</v>
      </c>
      <c r="B151" s="227" t="s">
        <v>188</v>
      </c>
      <c r="C151" s="151" t="s">
        <v>13</v>
      </c>
      <c r="D151" s="30">
        <f>E151</f>
        <v>201.4</v>
      </c>
      <c r="E151" s="70">
        <f>201.4</f>
        <v>201.4</v>
      </c>
      <c r="F151" s="30">
        <f>0</f>
        <v>0</v>
      </c>
      <c r="G151" s="30">
        <v>0</v>
      </c>
      <c r="H151" s="227" t="s">
        <v>105</v>
      </c>
      <c r="I151" s="227" t="s">
        <v>19</v>
      </c>
      <c r="J151" s="65"/>
      <c r="K151" s="39"/>
    </row>
    <row r="152" spans="1:51" s="78" customFormat="1" ht="42.75" customHeight="1" x14ac:dyDescent="0.25">
      <c r="A152" s="225"/>
      <c r="B152" s="228"/>
      <c r="C152" s="151" t="s">
        <v>14</v>
      </c>
      <c r="D152" s="30">
        <f t="shared" ref="D152:D153" si="31">E152</f>
        <v>2036.2</v>
      </c>
      <c r="E152" s="70">
        <v>2036.2</v>
      </c>
      <c r="F152" s="30">
        <v>0</v>
      </c>
      <c r="G152" s="30">
        <v>0</v>
      </c>
      <c r="H152" s="228"/>
      <c r="I152" s="228"/>
      <c r="J152" s="65"/>
      <c r="K152" s="39"/>
    </row>
    <row r="153" spans="1:51" s="78" customFormat="1" ht="39.75" customHeight="1" x14ac:dyDescent="0.25">
      <c r="A153" s="226"/>
      <c r="B153" s="229"/>
      <c r="C153" s="151" t="s">
        <v>10</v>
      </c>
      <c r="D153" s="30">
        <f t="shared" si="31"/>
        <v>2237.6</v>
      </c>
      <c r="E153" s="70">
        <f>E152+E151</f>
        <v>2237.6</v>
      </c>
      <c r="F153" s="30">
        <v>0</v>
      </c>
      <c r="G153" s="30">
        <v>0</v>
      </c>
      <c r="H153" s="229"/>
      <c r="I153" s="229"/>
      <c r="J153" s="65"/>
      <c r="K153" s="39"/>
    </row>
    <row r="154" spans="1:51" s="78" customFormat="1" ht="64.5" customHeight="1" x14ac:dyDescent="0.25">
      <c r="A154" s="155" t="s">
        <v>38</v>
      </c>
      <c r="B154" s="150" t="s">
        <v>201</v>
      </c>
      <c r="C154" s="146" t="s">
        <v>13</v>
      </c>
      <c r="D154" s="138">
        <f>E154+F154+G154</f>
        <v>100</v>
      </c>
      <c r="E154" s="138">
        <v>100</v>
      </c>
      <c r="F154" s="139">
        <v>0</v>
      </c>
      <c r="G154" s="138">
        <v>0</v>
      </c>
      <c r="H154" s="140" t="s">
        <v>15</v>
      </c>
      <c r="I154" s="135"/>
      <c r="J154" s="65"/>
      <c r="K154" s="39"/>
    </row>
    <row r="155" spans="1:51" s="25" customFormat="1" ht="109.5" customHeight="1" x14ac:dyDescent="0.25">
      <c r="A155" s="160" t="s">
        <v>44</v>
      </c>
      <c r="B155" s="143" t="s">
        <v>175</v>
      </c>
      <c r="C155" s="143" t="s">
        <v>13</v>
      </c>
      <c r="D155" s="12">
        <f>E155+F155+G155</f>
        <v>13939.900000000001</v>
      </c>
      <c r="E155" s="32">
        <f>0+3728.7</f>
        <v>3728.7</v>
      </c>
      <c r="F155" s="32">
        <v>10211.200000000001</v>
      </c>
      <c r="G155" s="12">
        <v>0</v>
      </c>
      <c r="H155" s="143" t="s">
        <v>15</v>
      </c>
      <c r="I155" s="143" t="s">
        <v>26</v>
      </c>
      <c r="J155" s="65" t="s">
        <v>129</v>
      </c>
      <c r="K155" s="136"/>
    </row>
    <row r="156" spans="1:51" s="4" customFormat="1" ht="108.75" customHeight="1" x14ac:dyDescent="0.25">
      <c r="A156" s="160" t="s">
        <v>45</v>
      </c>
      <c r="B156" s="143" t="s">
        <v>63</v>
      </c>
      <c r="C156" s="143" t="s">
        <v>13</v>
      </c>
      <c r="D156" s="12">
        <f>E156+F156+G156</f>
        <v>90800</v>
      </c>
      <c r="E156" s="83">
        <v>28200</v>
      </c>
      <c r="F156" s="24">
        <v>30100</v>
      </c>
      <c r="G156" s="12">
        <v>32500</v>
      </c>
      <c r="H156" s="143" t="s">
        <v>85</v>
      </c>
      <c r="I156" s="143" t="s">
        <v>21</v>
      </c>
      <c r="J156" s="65"/>
      <c r="K156" s="39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</row>
    <row r="157" spans="1:51" s="4" customFormat="1" ht="37.5" customHeight="1" x14ac:dyDescent="0.25">
      <c r="A157" s="230" t="s">
        <v>199</v>
      </c>
      <c r="B157" s="204" t="s">
        <v>198</v>
      </c>
      <c r="C157" s="80" t="s">
        <v>13</v>
      </c>
      <c r="D157" s="32">
        <f>E157+F157+G157</f>
        <v>1651.2219399999999</v>
      </c>
      <c r="E157" s="83">
        <v>1651.2219399999999</v>
      </c>
      <c r="F157" s="83">
        <v>0</v>
      </c>
      <c r="G157" s="32">
        <v>0</v>
      </c>
      <c r="H157" s="227" t="s">
        <v>15</v>
      </c>
      <c r="I157" s="227" t="s">
        <v>27</v>
      </c>
      <c r="J157" s="65"/>
      <c r="K157" s="39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</row>
    <row r="158" spans="1:51" s="4" customFormat="1" ht="37.5" customHeight="1" x14ac:dyDescent="0.25">
      <c r="A158" s="231"/>
      <c r="B158" s="205"/>
      <c r="C158" s="80" t="s">
        <v>14</v>
      </c>
      <c r="D158" s="32">
        <f>E158+F158+G158</f>
        <v>0</v>
      </c>
      <c r="E158" s="83">
        <v>0</v>
      </c>
      <c r="F158" s="83">
        <v>0</v>
      </c>
      <c r="G158" s="32">
        <v>0</v>
      </c>
      <c r="H158" s="228"/>
      <c r="I158" s="228"/>
      <c r="J158" s="65"/>
      <c r="K158" s="39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</row>
    <row r="159" spans="1:51" s="4" customFormat="1" ht="19.5" customHeight="1" x14ac:dyDescent="0.25">
      <c r="A159" s="232"/>
      <c r="B159" s="206"/>
      <c r="C159" s="80" t="s">
        <v>10</v>
      </c>
      <c r="D159" s="32">
        <f>D157+D158</f>
        <v>1651.2219399999999</v>
      </c>
      <c r="E159" s="83">
        <f>E157+E158</f>
        <v>1651.2219399999999</v>
      </c>
      <c r="F159" s="83">
        <f>F157+F158</f>
        <v>0</v>
      </c>
      <c r="G159" s="32">
        <f>G157+G158</f>
        <v>0</v>
      </c>
      <c r="H159" s="229"/>
      <c r="I159" s="229"/>
      <c r="J159" s="65"/>
      <c r="K159" s="39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</row>
    <row r="160" spans="1:51" s="4" customFormat="1" ht="31.5" customHeight="1" x14ac:dyDescent="0.25">
      <c r="A160" s="192" t="s">
        <v>57</v>
      </c>
      <c r="B160" s="193"/>
      <c r="C160" s="15" t="s">
        <v>13</v>
      </c>
      <c r="D160" s="29">
        <f t="shared" ref="D160:D162" si="32">E160+F160+G160</f>
        <v>117162.52194000001</v>
      </c>
      <c r="E160" s="29">
        <f>E156+E155+E141+E148+E154+E157</f>
        <v>37024.321940000002</v>
      </c>
      <c r="F160" s="29">
        <f>F156+F155+F141+F148</f>
        <v>40311.199999999997</v>
      </c>
      <c r="G160" s="29">
        <f t="shared" ref="G160" si="33">G156+G155+G141+G148</f>
        <v>39827</v>
      </c>
      <c r="H160" s="216" t="s">
        <v>15</v>
      </c>
      <c r="I160" s="216" t="s">
        <v>26</v>
      </c>
      <c r="J160" s="65"/>
      <c r="K160" s="39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</row>
    <row r="161" spans="1:51" s="4" customFormat="1" ht="31.5" x14ac:dyDescent="0.25">
      <c r="A161" s="194"/>
      <c r="B161" s="195"/>
      <c r="C161" s="15" t="s">
        <v>14</v>
      </c>
      <c r="D161" s="29">
        <f t="shared" si="32"/>
        <v>2036.2</v>
      </c>
      <c r="E161" s="29">
        <f>E149</f>
        <v>2036.2</v>
      </c>
      <c r="F161" s="29">
        <v>0</v>
      </c>
      <c r="G161" s="29">
        <v>0</v>
      </c>
      <c r="H161" s="217"/>
      <c r="I161" s="217"/>
      <c r="J161" s="65"/>
      <c r="K161" s="39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</row>
    <row r="162" spans="1:51" s="4" customFormat="1" x14ac:dyDescent="0.25">
      <c r="A162" s="196"/>
      <c r="B162" s="197"/>
      <c r="C162" s="58" t="s">
        <v>135</v>
      </c>
      <c r="D162" s="29">
        <f t="shared" si="32"/>
        <v>119198.72193999999</v>
      </c>
      <c r="E162" s="59">
        <f>E160+E161</f>
        <v>39060.521939999999</v>
      </c>
      <c r="F162" s="59">
        <f t="shared" ref="F162:G162" si="34">F160+F161</f>
        <v>40311.199999999997</v>
      </c>
      <c r="G162" s="59">
        <f t="shared" si="34"/>
        <v>39827</v>
      </c>
      <c r="H162" s="218"/>
      <c r="I162" s="218"/>
      <c r="J162" s="65"/>
      <c r="K162" s="39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</row>
    <row r="163" spans="1:51" s="4" customFormat="1" ht="25.5" hidden="1" customHeight="1" x14ac:dyDescent="0.25">
      <c r="A163" s="221" t="s">
        <v>43</v>
      </c>
      <c r="B163" s="222"/>
      <c r="C163" s="222"/>
      <c r="D163" s="222"/>
      <c r="E163" s="222"/>
      <c r="F163" s="222"/>
      <c r="G163" s="222"/>
      <c r="H163" s="222"/>
      <c r="I163" s="223"/>
      <c r="J163" s="65"/>
      <c r="K163" s="39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</row>
    <row r="164" spans="1:51" s="4" customFormat="1" ht="63" hidden="1" customHeight="1" x14ac:dyDescent="0.25">
      <c r="A164" s="160">
        <v>1</v>
      </c>
      <c r="B164" s="143" t="s">
        <v>24</v>
      </c>
      <c r="C164" s="143" t="s">
        <v>13</v>
      </c>
      <c r="D164" s="12">
        <f>E164+F164+G164</f>
        <v>0</v>
      </c>
      <c r="E164" s="12">
        <f t="shared" ref="E164:G165" si="35">1000-1000</f>
        <v>0</v>
      </c>
      <c r="F164" s="12">
        <f t="shared" si="35"/>
        <v>0</v>
      </c>
      <c r="G164" s="12">
        <f t="shared" si="35"/>
        <v>0</v>
      </c>
      <c r="H164" s="143" t="s">
        <v>15</v>
      </c>
      <c r="I164" s="143" t="s">
        <v>19</v>
      </c>
      <c r="J164" s="99"/>
      <c r="K164" s="100"/>
      <c r="L164" s="10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</row>
    <row r="165" spans="1:51" s="4" customFormat="1" ht="46.5" hidden="1" customHeight="1" x14ac:dyDescent="0.25">
      <c r="A165" s="153" t="s">
        <v>39</v>
      </c>
      <c r="B165" s="151" t="s">
        <v>113</v>
      </c>
      <c r="C165" s="151" t="s">
        <v>13</v>
      </c>
      <c r="D165" s="30">
        <f>E165+F165+G165</f>
        <v>0</v>
      </c>
      <c r="E165" s="30">
        <f t="shared" si="35"/>
        <v>0</v>
      </c>
      <c r="F165" s="30">
        <f t="shared" si="35"/>
        <v>0</v>
      </c>
      <c r="G165" s="30">
        <f t="shared" si="35"/>
        <v>0</v>
      </c>
      <c r="H165" s="151" t="s">
        <v>105</v>
      </c>
      <c r="I165" s="151" t="s">
        <v>19</v>
      </c>
      <c r="J165" s="65" t="s">
        <v>119</v>
      </c>
      <c r="K165" s="100"/>
      <c r="L165" s="10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</row>
    <row r="166" spans="1:51" s="4" customFormat="1" ht="23.25" customHeight="1" x14ac:dyDescent="0.25">
      <c r="A166" s="221" t="s">
        <v>184</v>
      </c>
      <c r="B166" s="222"/>
      <c r="C166" s="222"/>
      <c r="D166" s="222"/>
      <c r="E166" s="222"/>
      <c r="F166" s="222"/>
      <c r="G166" s="222"/>
      <c r="H166" s="222"/>
      <c r="I166" s="223"/>
      <c r="J166" s="65"/>
      <c r="K166" s="39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</row>
    <row r="167" spans="1:51" s="14" customFormat="1" ht="47.25" x14ac:dyDescent="0.25">
      <c r="A167" s="160" t="s">
        <v>36</v>
      </c>
      <c r="B167" s="143" t="s">
        <v>28</v>
      </c>
      <c r="C167" s="143" t="s">
        <v>13</v>
      </c>
      <c r="D167" s="32">
        <f>SUM(D168:D175)</f>
        <v>2100.2464099999997</v>
      </c>
      <c r="E167" s="24">
        <f>SUM(E168:E175)</f>
        <v>1100.24641</v>
      </c>
      <c r="F167" s="83">
        <f t="shared" ref="F167:G167" si="36">SUM(F168:F175)</f>
        <v>1000</v>
      </c>
      <c r="G167" s="32">
        <f t="shared" si="36"/>
        <v>0</v>
      </c>
      <c r="H167" s="143" t="s">
        <v>15</v>
      </c>
      <c r="I167" s="143" t="s">
        <v>29</v>
      </c>
      <c r="J167" s="65"/>
      <c r="K167" s="163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</row>
    <row r="168" spans="1:51" s="14" customFormat="1" ht="47.25" x14ac:dyDescent="0.25">
      <c r="A168" s="153" t="s">
        <v>39</v>
      </c>
      <c r="B168" s="151" t="s">
        <v>68</v>
      </c>
      <c r="C168" s="151" t="s">
        <v>13</v>
      </c>
      <c r="D168" s="30">
        <f t="shared" ref="D168:D179" si="37">E168+F168+G168</f>
        <v>0</v>
      </c>
      <c r="E168" s="70">
        <f>100-100</f>
        <v>0</v>
      </c>
      <c r="F168" s="76">
        <v>0</v>
      </c>
      <c r="G168" s="33">
        <v>0</v>
      </c>
      <c r="H168" s="151" t="s">
        <v>15</v>
      </c>
      <c r="I168" s="151" t="s">
        <v>29</v>
      </c>
      <c r="J168" s="65"/>
      <c r="K168" s="219"/>
      <c r="L168" s="219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</row>
    <row r="169" spans="1:51" s="14" customFormat="1" ht="45" customHeight="1" x14ac:dyDescent="0.25">
      <c r="A169" s="153" t="s">
        <v>40</v>
      </c>
      <c r="B169" s="151" t="s">
        <v>70</v>
      </c>
      <c r="C169" s="151" t="s">
        <v>13</v>
      </c>
      <c r="D169" s="30">
        <f t="shared" si="37"/>
        <v>0</v>
      </c>
      <c r="E169" s="70">
        <f>100-100</f>
        <v>0</v>
      </c>
      <c r="F169" s="76">
        <v>0</v>
      </c>
      <c r="G169" s="33">
        <v>0</v>
      </c>
      <c r="H169" s="151" t="s">
        <v>15</v>
      </c>
      <c r="I169" s="151" t="s">
        <v>29</v>
      </c>
      <c r="J169" s="65"/>
      <c r="K169" s="219"/>
      <c r="L169" s="219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</row>
    <row r="170" spans="1:51" s="14" customFormat="1" ht="47.25" x14ac:dyDescent="0.25">
      <c r="A170" s="153" t="s">
        <v>41</v>
      </c>
      <c r="B170" s="151" t="s">
        <v>151</v>
      </c>
      <c r="C170" s="151" t="s">
        <v>13</v>
      </c>
      <c r="D170" s="30">
        <f t="shared" si="37"/>
        <v>0</v>
      </c>
      <c r="E170" s="76">
        <f>1000-1000</f>
        <v>0</v>
      </c>
      <c r="F170" s="76">
        <v>0</v>
      </c>
      <c r="G170" s="33">
        <v>0</v>
      </c>
      <c r="H170" s="151" t="s">
        <v>15</v>
      </c>
      <c r="I170" s="151" t="s">
        <v>29</v>
      </c>
      <c r="J170" s="65"/>
      <c r="K170" s="163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</row>
    <row r="171" spans="1:51" s="14" customFormat="1" ht="47.25" x14ac:dyDescent="0.25">
      <c r="A171" s="153" t="s">
        <v>76</v>
      </c>
      <c r="B171" s="151" t="s">
        <v>83</v>
      </c>
      <c r="C171" s="151" t="s">
        <v>13</v>
      </c>
      <c r="D171" s="30">
        <f t="shared" si="37"/>
        <v>0</v>
      </c>
      <c r="E171" s="70">
        <f>100-100</f>
        <v>0</v>
      </c>
      <c r="F171" s="76">
        <v>0</v>
      </c>
      <c r="G171" s="33">
        <v>0</v>
      </c>
      <c r="H171" s="151" t="s">
        <v>15</v>
      </c>
      <c r="I171" s="151" t="s">
        <v>29</v>
      </c>
      <c r="J171" s="65"/>
      <c r="K171" s="219"/>
      <c r="L171" s="219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</row>
    <row r="172" spans="1:51" s="14" customFormat="1" ht="47.25" x14ac:dyDescent="0.25">
      <c r="A172" s="153" t="s">
        <v>81</v>
      </c>
      <c r="B172" s="151" t="s">
        <v>160</v>
      </c>
      <c r="C172" s="151" t="s">
        <v>13</v>
      </c>
      <c r="D172" s="30">
        <f t="shared" si="37"/>
        <v>600</v>
      </c>
      <c r="E172" s="76">
        <f>500-200-300+300</f>
        <v>300</v>
      </c>
      <c r="F172" s="70">
        <f>500-200</f>
        <v>300</v>
      </c>
      <c r="G172" s="33">
        <f>500-500</f>
        <v>0</v>
      </c>
      <c r="H172" s="151" t="s">
        <v>15</v>
      </c>
      <c r="I172" s="151" t="s">
        <v>29</v>
      </c>
      <c r="J172" s="65"/>
      <c r="K172" s="219"/>
      <c r="L172" s="219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</row>
    <row r="173" spans="1:51" s="14" customFormat="1" ht="63" x14ac:dyDescent="0.25">
      <c r="A173" s="153" t="s">
        <v>106</v>
      </c>
      <c r="B173" s="151" t="s">
        <v>162</v>
      </c>
      <c r="C173" s="151" t="s">
        <v>13</v>
      </c>
      <c r="D173" s="30">
        <f t="shared" si="37"/>
        <v>200</v>
      </c>
      <c r="E173" s="76">
        <f>100-100+100</f>
        <v>100</v>
      </c>
      <c r="F173" s="70">
        <v>100</v>
      </c>
      <c r="G173" s="33">
        <f>100-100</f>
        <v>0</v>
      </c>
      <c r="H173" s="151" t="s">
        <v>15</v>
      </c>
      <c r="I173" s="151" t="s">
        <v>29</v>
      </c>
      <c r="J173" s="65"/>
      <c r="K173" s="219"/>
      <c r="L173" s="219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</row>
    <row r="174" spans="1:51" s="14" customFormat="1" ht="47.25" x14ac:dyDescent="0.25">
      <c r="A174" s="153" t="s">
        <v>114</v>
      </c>
      <c r="B174" s="151" t="s">
        <v>75</v>
      </c>
      <c r="C174" s="151" t="s">
        <v>13</v>
      </c>
      <c r="D174" s="30">
        <f t="shared" si="37"/>
        <v>1100.24641</v>
      </c>
      <c r="E174" s="76">
        <f>200+300+55.24641+45</f>
        <v>600.24640999999997</v>
      </c>
      <c r="F174" s="70">
        <f>600-100</f>
        <v>500</v>
      </c>
      <c r="G174" s="33">
        <f>600-600</f>
        <v>0</v>
      </c>
      <c r="H174" s="151" t="s">
        <v>15</v>
      </c>
      <c r="I174" s="151" t="s">
        <v>30</v>
      </c>
      <c r="J174" s="65"/>
      <c r="K174" s="103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</row>
    <row r="175" spans="1:51" s="25" customFormat="1" ht="47.25" x14ac:dyDescent="0.25">
      <c r="A175" s="153" t="s">
        <v>142</v>
      </c>
      <c r="B175" s="151" t="s">
        <v>22</v>
      </c>
      <c r="C175" s="151" t="s">
        <v>13</v>
      </c>
      <c r="D175" s="30">
        <f>E175+F175+G175</f>
        <v>200</v>
      </c>
      <c r="E175" s="76">
        <f>200-100-100+100</f>
        <v>100</v>
      </c>
      <c r="F175" s="76">
        <f>250-150</f>
        <v>100</v>
      </c>
      <c r="G175" s="33">
        <f>300-300</f>
        <v>0</v>
      </c>
      <c r="H175" s="151" t="s">
        <v>15</v>
      </c>
      <c r="I175" s="151" t="s">
        <v>30</v>
      </c>
      <c r="J175" s="65"/>
      <c r="K175" s="219"/>
      <c r="L175" s="219"/>
    </row>
    <row r="176" spans="1:51" s="14" customFormat="1" ht="53.25" customHeight="1" x14ac:dyDescent="0.25">
      <c r="A176" s="160" t="s">
        <v>37</v>
      </c>
      <c r="B176" s="143" t="s">
        <v>53</v>
      </c>
      <c r="C176" s="143" t="s">
        <v>13</v>
      </c>
      <c r="D176" s="12">
        <f t="shared" si="37"/>
        <v>3000</v>
      </c>
      <c r="E176" s="83">
        <f>E177+E178+E179+E180</f>
        <v>1000</v>
      </c>
      <c r="F176" s="83">
        <f t="shared" ref="F176:G176" si="38">F177+F178+F179+F180</f>
        <v>1000</v>
      </c>
      <c r="G176" s="32">
        <f t="shared" si="38"/>
        <v>1000</v>
      </c>
      <c r="H176" s="143" t="s">
        <v>15</v>
      </c>
      <c r="I176" s="143" t="s">
        <v>30</v>
      </c>
      <c r="J176" s="65"/>
      <c r="K176" s="163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</row>
    <row r="177" spans="1:51" s="4" customFormat="1" ht="126" x14ac:dyDescent="0.25">
      <c r="A177" s="153" t="s">
        <v>91</v>
      </c>
      <c r="B177" s="41" t="s">
        <v>77</v>
      </c>
      <c r="C177" s="151" t="s">
        <v>13</v>
      </c>
      <c r="D177" s="30">
        <f t="shared" si="37"/>
        <v>2100</v>
      </c>
      <c r="E177" s="76">
        <f>750-50</f>
        <v>700</v>
      </c>
      <c r="F177" s="76">
        <f>750-50</f>
        <v>700</v>
      </c>
      <c r="G177" s="33">
        <f>750-50</f>
        <v>700</v>
      </c>
      <c r="H177" s="151" t="s">
        <v>15</v>
      </c>
      <c r="I177" s="151" t="s">
        <v>31</v>
      </c>
      <c r="J177" s="65"/>
      <c r="K177" s="39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</row>
    <row r="178" spans="1:51" s="4" customFormat="1" ht="180" x14ac:dyDescent="0.25">
      <c r="A178" s="153" t="s">
        <v>46</v>
      </c>
      <c r="B178" s="42" t="s">
        <v>78</v>
      </c>
      <c r="C178" s="151" t="s">
        <v>13</v>
      </c>
      <c r="D178" s="30">
        <f t="shared" si="37"/>
        <v>300</v>
      </c>
      <c r="E178" s="76">
        <f t="shared" ref="E178:G180" si="39">150-50</f>
        <v>100</v>
      </c>
      <c r="F178" s="76">
        <f t="shared" si="39"/>
        <v>100</v>
      </c>
      <c r="G178" s="33">
        <f t="shared" si="39"/>
        <v>100</v>
      </c>
      <c r="H178" s="151" t="s">
        <v>15</v>
      </c>
      <c r="I178" s="151" t="s">
        <v>31</v>
      </c>
      <c r="J178" s="65"/>
      <c r="K178" s="39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</row>
    <row r="179" spans="1:51" s="4" customFormat="1" ht="129.75" customHeight="1" x14ac:dyDescent="0.25">
      <c r="A179" s="153" t="s">
        <v>47</v>
      </c>
      <c r="B179" s="151" t="s">
        <v>79</v>
      </c>
      <c r="C179" s="151" t="s">
        <v>13</v>
      </c>
      <c r="D179" s="33">
        <f t="shared" si="37"/>
        <v>400</v>
      </c>
      <c r="E179" s="76">
        <f>150-50+100</f>
        <v>200</v>
      </c>
      <c r="F179" s="76">
        <f t="shared" si="39"/>
        <v>100</v>
      </c>
      <c r="G179" s="33">
        <f t="shared" si="39"/>
        <v>100</v>
      </c>
      <c r="H179" s="151" t="s">
        <v>15</v>
      </c>
      <c r="I179" s="151" t="s">
        <v>31</v>
      </c>
      <c r="J179" s="65"/>
      <c r="K179" s="39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</row>
    <row r="180" spans="1:51" s="4" customFormat="1" ht="87.75" customHeight="1" x14ac:dyDescent="0.25">
      <c r="A180" s="149" t="s">
        <v>71</v>
      </c>
      <c r="B180" s="151" t="s">
        <v>87</v>
      </c>
      <c r="C180" s="151" t="s">
        <v>13</v>
      </c>
      <c r="D180" s="33">
        <f>E180+F180+G180</f>
        <v>200</v>
      </c>
      <c r="E180" s="76">
        <f>150-50-100</f>
        <v>0</v>
      </c>
      <c r="F180" s="70">
        <f t="shared" si="39"/>
        <v>100</v>
      </c>
      <c r="G180" s="30">
        <f t="shared" si="39"/>
        <v>100</v>
      </c>
      <c r="H180" s="148" t="s">
        <v>15</v>
      </c>
      <c r="I180" s="148" t="s">
        <v>31</v>
      </c>
      <c r="J180" s="65"/>
      <c r="K180" s="39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</row>
    <row r="181" spans="1:51" s="4" customFormat="1" ht="34.5" customHeight="1" x14ac:dyDescent="0.25">
      <c r="A181" s="220" t="s">
        <v>38</v>
      </c>
      <c r="B181" s="204" t="s">
        <v>176</v>
      </c>
      <c r="C181" s="143" t="s">
        <v>13</v>
      </c>
      <c r="D181" s="24">
        <f>E181+F181+G181</f>
        <v>1426.38</v>
      </c>
      <c r="E181" s="24">
        <f>E183-E182</f>
        <v>1426.38</v>
      </c>
      <c r="F181" s="24">
        <f>2617.2-2617.2</f>
        <v>0</v>
      </c>
      <c r="G181" s="12">
        <f>1481.9-1481.9</f>
        <v>0</v>
      </c>
      <c r="H181" s="207" t="s">
        <v>15</v>
      </c>
      <c r="I181" s="207" t="s">
        <v>52</v>
      </c>
      <c r="J181" s="65"/>
      <c r="K181" s="39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</row>
    <row r="182" spans="1:51" s="4" customFormat="1" ht="36.75" customHeight="1" x14ac:dyDescent="0.25">
      <c r="A182" s="220"/>
      <c r="B182" s="205"/>
      <c r="C182" s="143" t="s">
        <v>14</v>
      </c>
      <c r="D182" s="24">
        <f>E182+F182+G182</f>
        <v>1190.83</v>
      </c>
      <c r="E182" s="24">
        <v>1190.83</v>
      </c>
      <c r="F182" s="24">
        <v>0</v>
      </c>
      <c r="G182" s="12">
        <v>0</v>
      </c>
      <c r="H182" s="208"/>
      <c r="I182" s="208"/>
      <c r="J182" s="65"/>
      <c r="K182" s="39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</row>
    <row r="183" spans="1:51" s="4" customFormat="1" ht="24" customHeight="1" x14ac:dyDescent="0.25">
      <c r="A183" s="220"/>
      <c r="B183" s="206"/>
      <c r="C183" s="143" t="s">
        <v>10</v>
      </c>
      <c r="D183" s="24">
        <f>D181+D182</f>
        <v>2617.21</v>
      </c>
      <c r="E183" s="24">
        <v>2617.21</v>
      </c>
      <c r="F183" s="24">
        <f>2617.2-2617.2</f>
        <v>0</v>
      </c>
      <c r="G183" s="12">
        <f>G181+G182</f>
        <v>0</v>
      </c>
      <c r="H183" s="209"/>
      <c r="I183" s="209"/>
      <c r="J183" s="65"/>
      <c r="K183" s="39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</row>
    <row r="184" spans="1:51" s="4" customFormat="1" ht="31.5" customHeight="1" x14ac:dyDescent="0.25">
      <c r="A184" s="201" t="s">
        <v>44</v>
      </c>
      <c r="B184" s="204" t="s">
        <v>137</v>
      </c>
      <c r="C184" s="143" t="s">
        <v>13</v>
      </c>
      <c r="D184" s="24">
        <f>E184+F184+G184</f>
        <v>1612.6000000000001</v>
      </c>
      <c r="E184" s="24">
        <f>2617.2-2617.2</f>
        <v>0</v>
      </c>
      <c r="F184" s="24">
        <f>1481.9+63.2</f>
        <v>1545.1000000000001</v>
      </c>
      <c r="G184" s="32">
        <f>54.1+13.4</f>
        <v>67.5</v>
      </c>
      <c r="H184" s="207" t="s">
        <v>15</v>
      </c>
      <c r="I184" s="207" t="s">
        <v>52</v>
      </c>
      <c r="J184" s="65"/>
      <c r="K184" s="98"/>
      <c r="L184" s="97"/>
      <c r="M184" s="97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</row>
    <row r="185" spans="1:51" s="4" customFormat="1" ht="31.5" customHeight="1" x14ac:dyDescent="0.25">
      <c r="A185" s="202"/>
      <c r="B185" s="205"/>
      <c r="C185" s="143" t="s">
        <v>14</v>
      </c>
      <c r="D185" s="24">
        <f>E185+F185+G185</f>
        <v>0</v>
      </c>
      <c r="E185" s="24">
        <v>0</v>
      </c>
      <c r="F185" s="24">
        <v>0</v>
      </c>
      <c r="G185" s="32">
        <v>0</v>
      </c>
      <c r="H185" s="208"/>
      <c r="I185" s="208"/>
      <c r="J185" s="65"/>
      <c r="K185" s="39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</row>
    <row r="186" spans="1:51" s="4" customFormat="1" ht="18.75" customHeight="1" x14ac:dyDescent="0.25">
      <c r="A186" s="203"/>
      <c r="B186" s="206"/>
      <c r="C186" s="143" t="s">
        <v>10</v>
      </c>
      <c r="D186" s="24">
        <f>E186+F186+G186</f>
        <v>1612.6000000000001</v>
      </c>
      <c r="E186" s="24">
        <f>2617.2-2617.2</f>
        <v>0</v>
      </c>
      <c r="F186" s="24">
        <f>F184</f>
        <v>1545.1000000000001</v>
      </c>
      <c r="G186" s="32">
        <f>G184+G185</f>
        <v>67.5</v>
      </c>
      <c r="H186" s="209"/>
      <c r="I186" s="209"/>
      <c r="J186" s="65"/>
      <c r="K186" s="39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</row>
    <row r="187" spans="1:51" s="4" customFormat="1" ht="35.25" customHeight="1" x14ac:dyDescent="0.25">
      <c r="A187" s="210" t="s">
        <v>58</v>
      </c>
      <c r="B187" s="211"/>
      <c r="C187" s="15" t="s">
        <v>13</v>
      </c>
      <c r="D187" s="29">
        <f>E187+F187+G187</f>
        <v>8139.2264100000002</v>
      </c>
      <c r="E187" s="35">
        <f>E167+E176+E181</f>
        <v>3526.6264099999999</v>
      </c>
      <c r="F187" s="35">
        <f>F167+F176+F181+F184</f>
        <v>3545.1000000000004</v>
      </c>
      <c r="G187" s="35">
        <f>G167+G176+G181+G184</f>
        <v>1067.5</v>
      </c>
      <c r="H187" s="216" t="s">
        <v>15</v>
      </c>
      <c r="I187" s="216" t="s">
        <v>29</v>
      </c>
      <c r="J187" s="65"/>
      <c r="K187" s="39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</row>
    <row r="188" spans="1:51" s="4" customFormat="1" ht="28.5" customHeight="1" x14ac:dyDescent="0.25">
      <c r="A188" s="212"/>
      <c r="B188" s="213"/>
      <c r="C188" s="15" t="s">
        <v>14</v>
      </c>
      <c r="D188" s="29">
        <f t="shared" ref="D188:D189" si="40">E188+F188+G188</f>
        <v>1190.83</v>
      </c>
      <c r="E188" s="29">
        <f>E182</f>
        <v>1190.83</v>
      </c>
      <c r="F188" s="29">
        <f t="shared" ref="F188:G188" si="41">F182</f>
        <v>0</v>
      </c>
      <c r="G188" s="29">
        <f t="shared" si="41"/>
        <v>0</v>
      </c>
      <c r="H188" s="217"/>
      <c r="I188" s="217"/>
      <c r="J188" s="65"/>
      <c r="K188" s="39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</row>
    <row r="189" spans="1:51" s="4" customFormat="1" ht="17.25" customHeight="1" x14ac:dyDescent="0.25">
      <c r="A189" s="214"/>
      <c r="B189" s="215"/>
      <c r="C189" s="15" t="s">
        <v>10</v>
      </c>
      <c r="D189" s="29">
        <f t="shared" si="40"/>
        <v>9330</v>
      </c>
      <c r="E189" s="29">
        <f>4717.4</f>
        <v>4717.3999999999996</v>
      </c>
      <c r="F189" s="29">
        <f t="shared" ref="F189:G189" si="42">F187+F188</f>
        <v>3545.1000000000004</v>
      </c>
      <c r="G189" s="29">
        <f t="shared" si="42"/>
        <v>1067.5</v>
      </c>
      <c r="H189" s="218"/>
      <c r="I189" s="218"/>
      <c r="J189" s="65"/>
      <c r="K189" s="39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</row>
    <row r="190" spans="1:51" s="4" customFormat="1" ht="20.25" hidden="1" customHeight="1" x14ac:dyDescent="0.25">
      <c r="A190" s="198" t="s">
        <v>185</v>
      </c>
      <c r="B190" s="199"/>
      <c r="C190" s="199"/>
      <c r="D190" s="199"/>
      <c r="E190" s="199"/>
      <c r="F190" s="199"/>
      <c r="G190" s="199"/>
      <c r="H190" s="199"/>
      <c r="I190" s="200"/>
      <c r="J190" s="65"/>
      <c r="K190" s="39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</row>
    <row r="191" spans="1:51" s="4" customFormat="1" ht="31.5" hidden="1" customHeight="1" x14ac:dyDescent="0.25">
      <c r="A191" s="182">
        <v>1</v>
      </c>
      <c r="B191" s="183" t="s">
        <v>32</v>
      </c>
      <c r="C191" s="143" t="s">
        <v>13</v>
      </c>
      <c r="D191" s="144">
        <f>SUM(E191:G191)</f>
        <v>0</v>
      </c>
      <c r="E191" s="28">
        <v>0</v>
      </c>
      <c r="F191" s="28">
        <v>0</v>
      </c>
      <c r="G191" s="28">
        <v>0</v>
      </c>
      <c r="H191" s="183" t="s">
        <v>15</v>
      </c>
      <c r="I191" s="183" t="s">
        <v>33</v>
      </c>
      <c r="J191" s="65"/>
      <c r="K191" s="39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</row>
    <row r="192" spans="1:51" s="4" customFormat="1" ht="31.5" hidden="1" customHeight="1" x14ac:dyDescent="0.25">
      <c r="A192" s="182"/>
      <c r="B192" s="183"/>
      <c r="C192" s="143" t="s">
        <v>14</v>
      </c>
      <c r="D192" s="144">
        <v>0</v>
      </c>
      <c r="E192" s="28">
        <v>0</v>
      </c>
      <c r="F192" s="28">
        <v>0</v>
      </c>
      <c r="G192" s="28">
        <v>0</v>
      </c>
      <c r="H192" s="183"/>
      <c r="I192" s="183"/>
      <c r="J192" s="65"/>
      <c r="K192" s="39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</row>
    <row r="193" spans="1:51" s="4" customFormat="1" ht="58.5" hidden="1" customHeight="1" x14ac:dyDescent="0.25">
      <c r="A193" s="182"/>
      <c r="B193" s="183"/>
      <c r="C193" s="143" t="s">
        <v>10</v>
      </c>
      <c r="D193" s="12">
        <f>SUM(E193:G193)</f>
        <v>0</v>
      </c>
      <c r="E193" s="16">
        <f>E191+E192</f>
        <v>0</v>
      </c>
      <c r="F193" s="16">
        <f>F191+F192</f>
        <v>0</v>
      </c>
      <c r="G193" s="16">
        <f>G191+G192</f>
        <v>0</v>
      </c>
      <c r="H193" s="183"/>
      <c r="I193" s="183"/>
      <c r="J193" s="65"/>
      <c r="K193" s="39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</row>
    <row r="194" spans="1:51" s="4" customFormat="1" ht="18" customHeight="1" x14ac:dyDescent="0.25">
      <c r="A194" s="198" t="s">
        <v>186</v>
      </c>
      <c r="B194" s="199"/>
      <c r="C194" s="199"/>
      <c r="D194" s="199"/>
      <c r="E194" s="199"/>
      <c r="F194" s="199"/>
      <c r="G194" s="199"/>
      <c r="H194" s="199"/>
      <c r="I194" s="200"/>
      <c r="J194" s="65"/>
      <c r="K194" s="39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</row>
    <row r="195" spans="1:51" s="75" customFormat="1" ht="151.5" customHeight="1" x14ac:dyDescent="0.25">
      <c r="A195" s="82" t="s">
        <v>36</v>
      </c>
      <c r="B195" s="71" t="s">
        <v>141</v>
      </c>
      <c r="C195" s="71" t="s">
        <v>13</v>
      </c>
      <c r="D195" s="12">
        <f>E195+F195+G195</f>
        <v>549.90000000000009</v>
      </c>
      <c r="E195" s="108">
        <v>183.3</v>
      </c>
      <c r="F195" s="108">
        <f>0+183.3</f>
        <v>183.3</v>
      </c>
      <c r="G195" s="16">
        <f>0+183.3</f>
        <v>183.3</v>
      </c>
      <c r="H195" s="143" t="s">
        <v>85</v>
      </c>
      <c r="I195" s="164" t="s">
        <v>140</v>
      </c>
      <c r="J195" s="72"/>
      <c r="K195" s="73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</row>
    <row r="196" spans="1:51" s="75" customFormat="1" ht="24.75" customHeight="1" x14ac:dyDescent="0.25">
      <c r="A196" s="181" t="s">
        <v>187</v>
      </c>
      <c r="B196" s="181"/>
      <c r="C196" s="181"/>
      <c r="D196" s="181"/>
      <c r="E196" s="181"/>
      <c r="F196" s="181"/>
      <c r="G196" s="181"/>
      <c r="H196" s="181"/>
      <c r="I196" s="181"/>
      <c r="J196" s="72"/>
      <c r="K196" s="73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</row>
    <row r="197" spans="1:51" s="75" customFormat="1" ht="34.5" customHeight="1" x14ac:dyDescent="0.25">
      <c r="A197" s="182" t="s">
        <v>36</v>
      </c>
      <c r="B197" s="183" t="s">
        <v>146</v>
      </c>
      <c r="C197" s="161" t="s">
        <v>13</v>
      </c>
      <c r="D197" s="84">
        <f>E197+F197+G197</f>
        <v>0</v>
      </c>
      <c r="E197" s="85">
        <f>296.5-296.5</f>
        <v>0</v>
      </c>
      <c r="F197" s="40">
        <v>0</v>
      </c>
      <c r="G197" s="40">
        <v>0</v>
      </c>
      <c r="H197" s="184" t="s">
        <v>15</v>
      </c>
      <c r="I197" s="185" t="s">
        <v>144</v>
      </c>
      <c r="J197" s="72"/>
      <c r="K197" s="73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</row>
    <row r="198" spans="1:51" s="75" customFormat="1" ht="36.75" customHeight="1" x14ac:dyDescent="0.25">
      <c r="A198" s="182"/>
      <c r="B198" s="183"/>
      <c r="C198" s="161" t="s">
        <v>14</v>
      </c>
      <c r="D198" s="84">
        <f>E198+F198+G198</f>
        <v>0</v>
      </c>
      <c r="E198" s="85">
        <f>3410.1-3410.1</f>
        <v>0</v>
      </c>
      <c r="F198" s="40">
        <v>0</v>
      </c>
      <c r="G198" s="40">
        <v>0</v>
      </c>
      <c r="H198" s="184"/>
      <c r="I198" s="185"/>
      <c r="J198" s="72"/>
      <c r="K198" s="73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</row>
    <row r="199" spans="1:51" s="75" customFormat="1" ht="49.5" customHeight="1" x14ac:dyDescent="0.25">
      <c r="A199" s="182"/>
      <c r="B199" s="183"/>
      <c r="C199" s="161" t="s">
        <v>10</v>
      </c>
      <c r="D199" s="83">
        <f>E199+F199+G199</f>
        <v>0</v>
      </c>
      <c r="E199" s="40">
        <f>E197+E198</f>
        <v>0</v>
      </c>
      <c r="F199" s="40">
        <v>0</v>
      </c>
      <c r="G199" s="40">
        <v>0</v>
      </c>
      <c r="H199" s="184"/>
      <c r="I199" s="185"/>
      <c r="J199" s="72"/>
      <c r="K199" s="73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</row>
    <row r="200" spans="1:51" s="4" customFormat="1" ht="30.75" customHeight="1" x14ac:dyDescent="0.25">
      <c r="A200" s="186" t="s">
        <v>60</v>
      </c>
      <c r="B200" s="187"/>
      <c r="C200" s="15" t="s">
        <v>13</v>
      </c>
      <c r="D200" s="29">
        <f>E200+F200+G200</f>
        <v>410118.73761999997</v>
      </c>
      <c r="E200" s="35">
        <f>E187+E160+E136+E195+E197</f>
        <v>142453.77558999998</v>
      </c>
      <c r="F200" s="35">
        <f>F187+F160+F136+F195+F197</f>
        <v>143711.56202999997</v>
      </c>
      <c r="G200" s="35">
        <f t="shared" ref="G200" si="43">G191+G187+G164+G160+G136+G195+G197</f>
        <v>123953.40000000001</v>
      </c>
      <c r="H200" s="192"/>
      <c r="I200" s="193"/>
      <c r="J200" s="65"/>
      <c r="K200" s="39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</row>
    <row r="201" spans="1:51" s="4" customFormat="1" ht="38.25" customHeight="1" x14ac:dyDescent="0.25">
      <c r="A201" s="188"/>
      <c r="B201" s="189"/>
      <c r="C201" s="15" t="s">
        <v>88</v>
      </c>
      <c r="D201" s="29">
        <f t="shared" ref="D201:D203" si="44">E201+F201+G201</f>
        <v>0</v>
      </c>
      <c r="E201" s="35">
        <f>E137</f>
        <v>0</v>
      </c>
      <c r="F201" s="29">
        <f>F137</f>
        <v>0</v>
      </c>
      <c r="G201" s="29">
        <f>G137</f>
        <v>0</v>
      </c>
      <c r="H201" s="194"/>
      <c r="I201" s="195"/>
      <c r="J201" s="65"/>
      <c r="K201" s="39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</row>
    <row r="202" spans="1:51" s="4" customFormat="1" ht="29.25" customHeight="1" x14ac:dyDescent="0.25">
      <c r="A202" s="188"/>
      <c r="B202" s="189"/>
      <c r="C202" s="15" t="s">
        <v>14</v>
      </c>
      <c r="D202" s="29">
        <f t="shared" si="44"/>
        <v>3577.0299999999997</v>
      </c>
      <c r="E202" s="35">
        <f>E192+E188+E138+E161+E198</f>
        <v>3577.0299999999997</v>
      </c>
      <c r="F202" s="29">
        <f>F192+F188+F138</f>
        <v>0</v>
      </c>
      <c r="G202" s="29">
        <f>G192+G188+G138+G161</f>
        <v>0</v>
      </c>
      <c r="H202" s="194"/>
      <c r="I202" s="195"/>
      <c r="J202" s="65"/>
      <c r="K202" s="39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</row>
    <row r="203" spans="1:51" s="4" customFormat="1" x14ac:dyDescent="0.25">
      <c r="A203" s="190"/>
      <c r="B203" s="191"/>
      <c r="C203" s="15" t="s">
        <v>10</v>
      </c>
      <c r="D203" s="29">
        <f t="shared" si="44"/>
        <v>413695.76761999994</v>
      </c>
      <c r="E203" s="35">
        <f>E200+E201+E202</f>
        <v>146030.80558999997</v>
      </c>
      <c r="F203" s="29">
        <f t="shared" ref="F203" si="45">F200+F201+F202</f>
        <v>143711.56202999997</v>
      </c>
      <c r="G203" s="29">
        <f>G200+G201+G202</f>
        <v>123953.40000000001</v>
      </c>
      <c r="H203" s="196"/>
      <c r="I203" s="197"/>
      <c r="J203" s="65"/>
      <c r="K203" s="39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</row>
    <row r="204" spans="1:51" s="4" customFormat="1" ht="31.5" customHeight="1" x14ac:dyDescent="0.25">
      <c r="A204" s="167" t="s">
        <v>59</v>
      </c>
      <c r="B204" s="168"/>
      <c r="C204" s="19" t="s">
        <v>13</v>
      </c>
      <c r="D204" s="36">
        <f>E204+F204+G204</f>
        <v>430021.21555999992</v>
      </c>
      <c r="E204" s="36">
        <f>E200+E86</f>
        <v>145689.17558999997</v>
      </c>
      <c r="F204" s="36">
        <f>F200+F86</f>
        <v>159578.60996999996</v>
      </c>
      <c r="G204" s="36">
        <f>G200+G86</f>
        <v>124753.43000000001</v>
      </c>
      <c r="H204" s="173"/>
      <c r="I204" s="174"/>
      <c r="J204" s="65"/>
      <c r="K204" s="73"/>
      <c r="L204" s="73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</row>
    <row r="205" spans="1:51" s="4" customFormat="1" ht="31.5" x14ac:dyDescent="0.25">
      <c r="A205" s="169"/>
      <c r="B205" s="170"/>
      <c r="C205" s="19" t="s">
        <v>88</v>
      </c>
      <c r="D205" s="36">
        <f t="shared" ref="D205:D207" si="46">E205+F205+G205</f>
        <v>0</v>
      </c>
      <c r="E205" s="36">
        <f>E201</f>
        <v>0</v>
      </c>
      <c r="F205" s="36">
        <f t="shared" ref="F205:G205" si="47">F201</f>
        <v>0</v>
      </c>
      <c r="G205" s="36">
        <f t="shared" si="47"/>
        <v>0</v>
      </c>
      <c r="H205" s="175"/>
      <c r="I205" s="176"/>
      <c r="J205" s="65"/>
      <c r="K205" s="39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</row>
    <row r="206" spans="1:51" s="4" customFormat="1" ht="31.5" x14ac:dyDescent="0.25">
      <c r="A206" s="169"/>
      <c r="B206" s="170"/>
      <c r="C206" s="19" t="s">
        <v>14</v>
      </c>
      <c r="D206" s="36">
        <f>E206+F206+G206</f>
        <v>197432.28922000001</v>
      </c>
      <c r="E206" s="36">
        <f>E202+E87</f>
        <v>36041.708430000006</v>
      </c>
      <c r="F206" s="36">
        <f>F202+F87</f>
        <v>154190.28079000002</v>
      </c>
      <c r="G206" s="36">
        <f>G202+G87</f>
        <v>7200.3</v>
      </c>
      <c r="H206" s="175"/>
      <c r="I206" s="176"/>
      <c r="J206" s="65"/>
      <c r="K206" s="39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</row>
    <row r="207" spans="1:51" s="4" customFormat="1" ht="23.25" customHeight="1" x14ac:dyDescent="0.25">
      <c r="A207" s="171"/>
      <c r="B207" s="172"/>
      <c r="C207" s="19" t="s">
        <v>10</v>
      </c>
      <c r="D207" s="36">
        <f t="shared" si="46"/>
        <v>627453.50477999996</v>
      </c>
      <c r="E207" s="36">
        <f>E204+E205+E206</f>
        <v>181730.88401999997</v>
      </c>
      <c r="F207" s="36">
        <f>F204+F205+F206</f>
        <v>313768.89075999998</v>
      </c>
      <c r="G207" s="36">
        <f t="shared" ref="G207" si="48">G204+G205+G206</f>
        <v>131953.73000000001</v>
      </c>
      <c r="H207" s="177"/>
      <c r="I207" s="178"/>
      <c r="J207" s="65"/>
      <c r="K207" s="39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</row>
    <row r="208" spans="1:51" s="4" customFormat="1" ht="15.75" hidden="1" customHeight="1" x14ac:dyDescent="0.25">
      <c r="A208" s="141"/>
      <c r="B208" s="9"/>
      <c r="C208" s="10"/>
      <c r="D208" s="11"/>
      <c r="E208" s="27"/>
      <c r="F208" s="27"/>
      <c r="G208" s="27"/>
      <c r="H208" s="9"/>
      <c r="I208" s="10"/>
      <c r="J208" s="65"/>
      <c r="K208" s="39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</row>
    <row r="209" spans="1:51" s="4" customFormat="1" x14ac:dyDescent="0.25">
      <c r="A209" s="141"/>
      <c r="B209" s="9"/>
      <c r="C209" s="10"/>
      <c r="D209" s="11"/>
      <c r="E209" s="27"/>
      <c r="F209" s="27"/>
      <c r="G209" s="27"/>
      <c r="H209" s="9"/>
      <c r="I209" s="10"/>
      <c r="J209" s="65"/>
      <c r="K209" s="39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</row>
    <row r="210" spans="1:51" s="4" customFormat="1" x14ac:dyDescent="0.25">
      <c r="A210" s="141"/>
      <c r="B210" s="89"/>
      <c r="C210" s="89"/>
      <c r="D210" s="89"/>
      <c r="E210" s="109"/>
      <c r="F210" s="86"/>
      <c r="G210" s="87"/>
      <c r="H210" s="88"/>
      <c r="I210" s="10"/>
      <c r="J210" s="65"/>
      <c r="K210" s="39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</row>
    <row r="211" spans="1:51" s="4" customFormat="1" x14ac:dyDescent="0.25">
      <c r="A211" s="141"/>
      <c r="B211" s="88"/>
      <c r="C211" s="179"/>
      <c r="D211" s="179"/>
      <c r="E211" s="90"/>
      <c r="F211" s="90"/>
      <c r="G211" s="90"/>
      <c r="H211" s="90"/>
      <c r="I211" s="10"/>
      <c r="J211" s="65"/>
      <c r="K211" s="39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</row>
    <row r="212" spans="1:51" s="4" customFormat="1" x14ac:dyDescent="0.25">
      <c r="A212" s="141"/>
      <c r="B212" s="180"/>
      <c r="C212" s="180"/>
      <c r="D212" s="180"/>
      <c r="E212" s="90"/>
      <c r="F212" s="87"/>
      <c r="G212" s="87"/>
      <c r="H212" s="88"/>
      <c r="I212" s="10"/>
      <c r="J212" s="65"/>
      <c r="K212" s="39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</row>
    <row r="213" spans="1:51" s="4" customFormat="1" x14ac:dyDescent="0.25">
      <c r="A213" s="141"/>
      <c r="B213" s="88"/>
      <c r="C213" s="165"/>
      <c r="D213" s="87"/>
      <c r="E213" s="90"/>
      <c r="F213" s="90"/>
      <c r="G213" s="90"/>
      <c r="H213" s="88"/>
      <c r="I213" s="10"/>
      <c r="J213" s="65"/>
      <c r="K213" s="39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</row>
    <row r="214" spans="1:51" s="4" customFormat="1" x14ac:dyDescent="0.25">
      <c r="A214" s="141"/>
      <c r="B214" s="88"/>
      <c r="C214" s="165"/>
      <c r="D214" s="87"/>
      <c r="E214" s="90"/>
      <c r="F214" s="90"/>
      <c r="G214" s="90"/>
      <c r="H214" s="88"/>
      <c r="I214" s="10"/>
      <c r="J214" s="65"/>
      <c r="K214" s="39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</row>
    <row r="215" spans="1:51" s="4" customFormat="1" x14ac:dyDescent="0.25">
      <c r="A215" s="141"/>
      <c r="B215" s="92"/>
      <c r="C215" s="94"/>
      <c r="D215" s="91"/>
      <c r="E215" s="91"/>
      <c r="F215" s="93"/>
      <c r="G215" s="93"/>
      <c r="H215" s="92"/>
      <c r="I215" s="10"/>
      <c r="J215" s="65"/>
      <c r="K215" s="39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</row>
    <row r="216" spans="1:51" s="4" customFormat="1" x14ac:dyDescent="0.25">
      <c r="A216" s="141"/>
      <c r="B216" s="9"/>
      <c r="C216" s="10"/>
      <c r="D216" s="11"/>
      <c r="E216" s="27"/>
      <c r="F216" s="27"/>
      <c r="G216" s="27"/>
      <c r="H216" s="9"/>
      <c r="I216" s="10"/>
      <c r="J216" s="65"/>
      <c r="K216" s="39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</row>
    <row r="217" spans="1:51" s="4" customFormat="1" x14ac:dyDescent="0.25">
      <c r="A217" s="141"/>
      <c r="B217" s="9"/>
      <c r="C217" s="10"/>
      <c r="D217" s="11"/>
      <c r="E217" s="27"/>
      <c r="F217" s="27"/>
      <c r="G217" s="27"/>
      <c r="H217" s="9"/>
      <c r="I217" s="10"/>
      <c r="J217" s="65"/>
      <c r="K217" s="39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</row>
    <row r="218" spans="1:51" s="4" customFormat="1" x14ac:dyDescent="0.25">
      <c r="A218" s="141"/>
      <c r="B218" s="9"/>
      <c r="C218" s="22"/>
      <c r="D218" s="11"/>
      <c r="E218" s="11"/>
      <c r="F218" s="27"/>
      <c r="G218" s="27"/>
      <c r="H218" s="9"/>
      <c r="I218" s="10"/>
      <c r="J218" s="65"/>
      <c r="K218" s="39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</row>
    <row r="219" spans="1:51" s="4" customFormat="1" x14ac:dyDescent="0.25">
      <c r="A219" s="141"/>
      <c r="B219" s="9"/>
      <c r="C219" s="10"/>
      <c r="D219" s="11"/>
      <c r="E219" s="27"/>
      <c r="F219" s="27"/>
      <c r="G219" s="27"/>
      <c r="H219" s="9"/>
      <c r="I219" s="10"/>
      <c r="J219" s="65"/>
      <c r="K219" s="39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</row>
    <row r="220" spans="1:51" s="4" customFormat="1" x14ac:dyDescent="0.25">
      <c r="A220" s="141"/>
      <c r="B220" s="9"/>
      <c r="C220" s="10"/>
      <c r="D220" s="11"/>
      <c r="E220" s="27"/>
      <c r="F220" s="27"/>
      <c r="G220" s="27"/>
      <c r="H220" s="9"/>
      <c r="I220" s="10"/>
      <c r="J220" s="65"/>
      <c r="K220" s="39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</row>
    <row r="221" spans="1:51" s="4" customFormat="1" x14ac:dyDescent="0.25">
      <c r="A221" s="141"/>
      <c r="B221" s="9"/>
      <c r="C221" s="10"/>
      <c r="D221" s="11"/>
      <c r="E221" s="27"/>
      <c r="F221" s="27"/>
      <c r="G221" s="27"/>
      <c r="H221" s="9"/>
      <c r="I221" s="10"/>
      <c r="J221" s="65"/>
      <c r="K221" s="39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</row>
    <row r="222" spans="1:51" s="4" customFormat="1" x14ac:dyDescent="0.25">
      <c r="A222" s="141"/>
      <c r="B222" s="9"/>
      <c r="C222" s="10"/>
      <c r="D222" s="11"/>
      <c r="E222" s="27"/>
      <c r="F222" s="27"/>
      <c r="G222" s="27"/>
      <c r="H222" s="9"/>
      <c r="I222" s="10"/>
      <c r="J222" s="65"/>
      <c r="K222" s="39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</row>
    <row r="223" spans="1:51" s="4" customFormat="1" x14ac:dyDescent="0.25">
      <c r="A223" s="141"/>
      <c r="B223" s="9"/>
      <c r="C223" s="10"/>
      <c r="D223" s="11"/>
      <c r="E223" s="27"/>
      <c r="F223" s="27"/>
      <c r="G223" s="27"/>
      <c r="H223" s="9"/>
      <c r="I223" s="10"/>
      <c r="J223" s="65"/>
      <c r="K223" s="39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</row>
    <row r="224" spans="1:51" s="4" customFormat="1" x14ac:dyDescent="0.25">
      <c r="A224" s="141"/>
      <c r="B224" s="9"/>
      <c r="C224" s="10"/>
      <c r="D224" s="11"/>
      <c r="E224" s="27"/>
      <c r="F224" s="27"/>
      <c r="G224" s="27"/>
      <c r="H224" s="9"/>
      <c r="I224" s="10"/>
      <c r="J224" s="65"/>
      <c r="K224" s="39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</row>
    <row r="225" spans="1:51" s="4" customFormat="1" x14ac:dyDescent="0.25">
      <c r="A225" s="141"/>
      <c r="B225" s="9"/>
      <c r="C225" s="10"/>
      <c r="D225" s="11"/>
      <c r="E225" s="27"/>
      <c r="F225" s="27"/>
      <c r="G225" s="27"/>
      <c r="H225" s="9"/>
      <c r="I225" s="10"/>
      <c r="J225" s="65"/>
      <c r="K225" s="39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</row>
    <row r="226" spans="1:51" s="4" customFormat="1" x14ac:dyDescent="0.25">
      <c r="A226" s="141"/>
      <c r="B226" s="9"/>
      <c r="C226" s="10"/>
      <c r="D226" s="11"/>
      <c r="E226" s="27"/>
      <c r="F226" s="27"/>
      <c r="G226" s="27"/>
      <c r="H226" s="9"/>
      <c r="I226" s="10"/>
      <c r="J226" s="65"/>
      <c r="K226" s="39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</row>
    <row r="227" spans="1:51" s="4" customFormat="1" x14ac:dyDescent="0.25">
      <c r="A227" s="141"/>
      <c r="B227" s="9"/>
      <c r="C227" s="10"/>
      <c r="D227" s="11"/>
      <c r="E227" s="27"/>
      <c r="F227" s="27"/>
      <c r="G227" s="27"/>
      <c r="H227" s="9"/>
      <c r="I227" s="10"/>
      <c r="J227" s="65"/>
      <c r="K227" s="39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</row>
    <row r="228" spans="1:51" s="4" customFormat="1" x14ac:dyDescent="0.25">
      <c r="A228" s="141"/>
      <c r="B228" s="9"/>
      <c r="C228" s="10"/>
      <c r="D228" s="11"/>
      <c r="E228" s="27"/>
      <c r="F228" s="27"/>
      <c r="G228" s="27"/>
      <c r="H228" s="9"/>
      <c r="I228" s="10"/>
      <c r="J228" s="65"/>
      <c r="K228" s="39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</row>
    <row r="229" spans="1:51" s="4" customFormat="1" x14ac:dyDescent="0.25">
      <c r="A229" s="141"/>
      <c r="B229" s="9"/>
      <c r="C229" s="10"/>
      <c r="D229" s="11"/>
      <c r="E229" s="27"/>
      <c r="F229" s="27"/>
      <c r="G229" s="27"/>
      <c r="H229" s="9"/>
      <c r="I229" s="10"/>
      <c r="J229" s="65"/>
      <c r="K229" s="39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</row>
    <row r="230" spans="1:51" s="4" customFormat="1" x14ac:dyDescent="0.25">
      <c r="A230" s="141"/>
      <c r="B230" s="9"/>
      <c r="C230" s="10"/>
      <c r="D230" s="11"/>
      <c r="E230" s="27"/>
      <c r="F230" s="27"/>
      <c r="G230" s="27"/>
      <c r="H230" s="9"/>
      <c r="I230" s="10"/>
      <c r="J230" s="65"/>
      <c r="K230" s="39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</row>
    <row r="231" spans="1:51" s="4" customFormat="1" x14ac:dyDescent="0.25">
      <c r="A231" s="141"/>
      <c r="B231" s="9"/>
      <c r="C231" s="10"/>
      <c r="D231" s="11"/>
      <c r="E231" s="27"/>
      <c r="F231" s="27"/>
      <c r="G231" s="27"/>
      <c r="H231" s="9"/>
      <c r="I231" s="10"/>
      <c r="J231" s="65"/>
      <c r="K231" s="39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</row>
    <row r="232" spans="1:51" s="4" customFormat="1" x14ac:dyDescent="0.25">
      <c r="A232" s="141"/>
      <c r="B232" s="9"/>
      <c r="C232" s="10"/>
      <c r="D232" s="11"/>
      <c r="E232" s="27"/>
      <c r="F232" s="27"/>
      <c r="G232" s="27"/>
      <c r="H232" s="9"/>
      <c r="I232" s="10"/>
      <c r="J232" s="65"/>
      <c r="K232" s="39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</row>
    <row r="233" spans="1:51" s="4" customFormat="1" x14ac:dyDescent="0.25">
      <c r="A233" s="141"/>
      <c r="B233" s="9"/>
      <c r="C233" s="10"/>
      <c r="D233" s="11"/>
      <c r="E233" s="27"/>
      <c r="F233" s="27"/>
      <c r="G233" s="27"/>
      <c r="H233" s="9"/>
      <c r="I233" s="10"/>
      <c r="J233" s="65"/>
      <c r="K233" s="39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</row>
    <row r="234" spans="1:51" s="4" customFormat="1" x14ac:dyDescent="0.25">
      <c r="A234" s="141"/>
      <c r="B234" s="9"/>
      <c r="C234" s="10"/>
      <c r="D234" s="11"/>
      <c r="E234" s="27"/>
      <c r="F234" s="27"/>
      <c r="G234" s="27"/>
      <c r="H234" s="9"/>
      <c r="I234" s="10"/>
      <c r="J234" s="65"/>
      <c r="K234" s="39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</row>
    <row r="235" spans="1:51" s="4" customFormat="1" x14ac:dyDescent="0.25">
      <c r="A235" s="141"/>
      <c r="B235" s="9"/>
      <c r="C235" s="10"/>
      <c r="D235" s="11"/>
      <c r="E235" s="11"/>
      <c r="F235" s="11"/>
      <c r="G235" s="11"/>
      <c r="H235" s="9"/>
      <c r="I235" s="10"/>
      <c r="J235" s="65"/>
      <c r="K235" s="39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</row>
    <row r="236" spans="1:51" s="4" customFormat="1" ht="41.25" customHeight="1" x14ac:dyDescent="0.25">
      <c r="A236" s="141"/>
      <c r="B236" s="9"/>
      <c r="C236" s="10"/>
      <c r="D236" s="87"/>
      <c r="E236" s="87"/>
      <c r="F236" s="104"/>
      <c r="G236" s="11"/>
      <c r="H236" s="9"/>
      <c r="I236" s="10"/>
      <c r="J236" s="65"/>
      <c r="K236" s="39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</row>
    <row r="237" spans="1:51" s="4" customFormat="1" x14ac:dyDescent="0.25">
      <c r="A237" s="141"/>
      <c r="B237" s="9"/>
      <c r="C237" s="10"/>
      <c r="D237" s="11"/>
      <c r="E237" s="27"/>
      <c r="F237" s="27"/>
      <c r="G237" s="27"/>
      <c r="H237" s="9"/>
      <c r="I237" s="10"/>
      <c r="J237" s="65"/>
      <c r="K237" s="39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</row>
    <row r="238" spans="1:51" s="4" customFormat="1" x14ac:dyDescent="0.25">
      <c r="A238" s="141"/>
      <c r="B238" s="9"/>
      <c r="C238" s="10"/>
      <c r="D238" s="11"/>
      <c r="E238" s="27"/>
      <c r="F238" s="27"/>
      <c r="G238" s="27"/>
      <c r="H238" s="9"/>
      <c r="I238" s="10"/>
      <c r="J238" s="65"/>
      <c r="K238" s="39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</row>
    <row r="239" spans="1:51" s="4" customFormat="1" x14ac:dyDescent="0.25">
      <c r="A239" s="141"/>
      <c r="B239" s="9"/>
      <c r="C239" s="10"/>
      <c r="D239" s="11"/>
      <c r="E239" s="27"/>
      <c r="F239" s="27"/>
      <c r="G239" s="27"/>
      <c r="H239" s="9"/>
      <c r="I239" s="10"/>
      <c r="J239" s="65"/>
      <c r="K239" s="39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</row>
    <row r="240" spans="1:51" s="4" customFormat="1" x14ac:dyDescent="0.25">
      <c r="A240" s="141"/>
      <c r="B240" s="9"/>
      <c r="C240" s="10"/>
      <c r="D240" s="11"/>
      <c r="E240" s="27"/>
      <c r="F240" s="27"/>
      <c r="G240" s="27"/>
      <c r="H240" s="9"/>
      <c r="I240" s="10"/>
      <c r="J240" s="65"/>
      <c r="K240" s="39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</row>
    <row r="241" spans="1:51" s="4" customFormat="1" x14ac:dyDescent="0.25">
      <c r="A241" s="141"/>
      <c r="B241" s="9"/>
      <c r="C241" s="10"/>
      <c r="D241" s="11"/>
      <c r="E241" s="27"/>
      <c r="F241" s="27"/>
      <c r="G241" s="27"/>
      <c r="H241" s="9"/>
      <c r="I241" s="10"/>
      <c r="J241" s="65"/>
      <c r="K241" s="39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</row>
    <row r="242" spans="1:51" s="4" customFormat="1" x14ac:dyDescent="0.25">
      <c r="A242" s="141"/>
      <c r="B242" s="9"/>
      <c r="C242" s="10"/>
      <c r="D242" s="11"/>
      <c r="E242" s="27"/>
      <c r="F242" s="27"/>
      <c r="G242" s="27"/>
      <c r="H242" s="9"/>
      <c r="I242" s="10"/>
      <c r="J242" s="65"/>
      <c r="K242" s="39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</row>
    <row r="243" spans="1:51" s="4" customFormat="1" x14ac:dyDescent="0.25">
      <c r="A243" s="141"/>
      <c r="B243" s="9"/>
      <c r="C243" s="10"/>
      <c r="D243" s="11"/>
      <c r="E243" s="27"/>
      <c r="F243" s="27"/>
      <c r="G243" s="27"/>
      <c r="H243" s="9"/>
      <c r="I243" s="10"/>
      <c r="J243" s="65"/>
      <c r="K243" s="39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</row>
    <row r="244" spans="1:51" s="4" customFormat="1" x14ac:dyDescent="0.25">
      <c r="A244" s="141"/>
      <c r="B244" s="9"/>
      <c r="C244" s="10"/>
      <c r="D244" s="11"/>
      <c r="E244" s="27"/>
      <c r="F244" s="27"/>
      <c r="G244" s="27"/>
      <c r="H244" s="9"/>
      <c r="I244" s="10"/>
      <c r="J244" s="65"/>
      <c r="K244" s="39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</row>
    <row r="245" spans="1:51" s="4" customFormat="1" x14ac:dyDescent="0.25">
      <c r="A245" s="141"/>
      <c r="B245" s="9"/>
      <c r="C245" s="10"/>
      <c r="D245" s="11"/>
      <c r="E245" s="27"/>
      <c r="F245" s="27"/>
      <c r="G245" s="27"/>
      <c r="H245" s="9"/>
      <c r="I245" s="10"/>
      <c r="J245" s="65"/>
      <c r="K245" s="39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</row>
    <row r="246" spans="1:51" s="4" customFormat="1" x14ac:dyDescent="0.25">
      <c r="A246" s="141"/>
      <c r="B246" s="9"/>
      <c r="C246" s="10"/>
      <c r="D246" s="11"/>
      <c r="E246" s="27"/>
      <c r="F246" s="27"/>
      <c r="G246" s="27"/>
      <c r="H246" s="9"/>
      <c r="I246" s="10"/>
      <c r="J246" s="65"/>
      <c r="K246" s="39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</row>
    <row r="247" spans="1:51" s="4" customFormat="1" x14ac:dyDescent="0.25">
      <c r="A247" s="141"/>
      <c r="B247" s="9"/>
      <c r="C247" s="10"/>
      <c r="D247" s="11"/>
      <c r="E247" s="27"/>
      <c r="F247" s="27"/>
      <c r="G247" s="27"/>
      <c r="H247" s="9"/>
      <c r="I247" s="105"/>
      <c r="J247" s="65"/>
      <c r="K247" s="39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</row>
    <row r="248" spans="1:51" s="4" customFormat="1" x14ac:dyDescent="0.25">
      <c r="A248" s="141"/>
      <c r="B248" s="9"/>
      <c r="C248" s="10"/>
      <c r="D248" s="11"/>
      <c r="E248" s="27"/>
      <c r="F248" s="27"/>
      <c r="G248" s="27"/>
      <c r="H248" s="9"/>
      <c r="I248" s="10"/>
      <c r="J248" s="65"/>
      <c r="K248" s="39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</row>
    <row r="249" spans="1:51" s="4" customFormat="1" x14ac:dyDescent="0.25">
      <c r="A249" s="141"/>
      <c r="B249" s="9"/>
      <c r="C249" s="10"/>
      <c r="D249" s="11"/>
      <c r="E249" s="27"/>
      <c r="F249" s="27"/>
      <c r="G249" s="27"/>
      <c r="H249" s="9"/>
      <c r="I249" s="10"/>
      <c r="J249" s="65"/>
      <c r="K249" s="39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</row>
    <row r="250" spans="1:51" s="4" customFormat="1" x14ac:dyDescent="0.25">
      <c r="A250" s="141"/>
      <c r="B250" s="9"/>
      <c r="C250" s="10"/>
      <c r="D250" s="11"/>
      <c r="E250" s="27"/>
      <c r="F250" s="27"/>
      <c r="G250" s="27"/>
      <c r="H250" s="9"/>
      <c r="I250" s="10"/>
      <c r="J250" s="65"/>
      <c r="K250" s="39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</row>
    <row r="251" spans="1:51" s="4" customFormat="1" x14ac:dyDescent="0.25">
      <c r="A251" s="141"/>
      <c r="B251" s="9"/>
      <c r="C251" s="10"/>
      <c r="D251" s="11"/>
      <c r="E251" s="27"/>
      <c r="F251" s="27"/>
      <c r="G251" s="27"/>
      <c r="H251" s="9"/>
      <c r="I251" s="10"/>
      <c r="J251" s="65"/>
      <c r="K251" s="39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</row>
    <row r="252" spans="1:51" s="4" customFormat="1" x14ac:dyDescent="0.25">
      <c r="A252" s="141"/>
      <c r="B252" s="9"/>
      <c r="C252" s="10"/>
      <c r="D252" s="11"/>
      <c r="E252" s="27"/>
      <c r="F252" s="27"/>
      <c r="G252" s="27"/>
      <c r="H252" s="9"/>
      <c r="I252" s="10"/>
      <c r="J252" s="65"/>
      <c r="K252" s="39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</row>
    <row r="253" spans="1:51" s="4" customFormat="1" x14ac:dyDescent="0.25">
      <c r="A253" s="141"/>
      <c r="B253" s="9"/>
      <c r="C253" s="10"/>
      <c r="D253" s="11"/>
      <c r="E253" s="27"/>
      <c r="F253" s="27"/>
      <c r="G253" s="27"/>
      <c r="H253" s="9"/>
      <c r="I253" s="10"/>
      <c r="J253" s="65"/>
      <c r="K253" s="39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</row>
    <row r="254" spans="1:51" s="4" customFormat="1" x14ac:dyDescent="0.25">
      <c r="A254" s="141"/>
      <c r="B254" s="9"/>
      <c r="C254" s="10"/>
      <c r="D254" s="11"/>
      <c r="E254" s="27"/>
      <c r="F254" s="27"/>
      <c r="G254" s="27"/>
      <c r="H254" s="9"/>
      <c r="I254" s="10"/>
      <c r="J254" s="65"/>
      <c r="K254" s="39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</row>
    <row r="255" spans="1:51" s="4" customFormat="1" x14ac:dyDescent="0.25">
      <c r="A255" s="141"/>
      <c r="B255" s="9"/>
      <c r="C255" s="10"/>
      <c r="D255" s="11"/>
      <c r="E255" s="27"/>
      <c r="F255" s="27"/>
      <c r="G255" s="27"/>
      <c r="H255" s="9"/>
      <c r="I255" s="10"/>
      <c r="J255" s="65"/>
      <c r="K255" s="39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</row>
    <row r="256" spans="1:51" s="4" customFormat="1" x14ac:dyDescent="0.25">
      <c r="A256" s="141"/>
      <c r="B256" s="9"/>
      <c r="C256" s="10"/>
      <c r="D256" s="11"/>
      <c r="E256" s="27"/>
      <c r="F256" s="27"/>
      <c r="G256" s="27"/>
      <c r="H256" s="9"/>
      <c r="I256" s="10"/>
      <c r="J256" s="65"/>
      <c r="K256" s="39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</row>
    <row r="257" spans="1:51" s="4" customFormat="1" x14ac:dyDescent="0.25">
      <c r="A257" s="141"/>
      <c r="B257" s="9"/>
      <c r="C257" s="10"/>
      <c r="D257" s="11"/>
      <c r="E257" s="27"/>
      <c r="F257" s="27"/>
      <c r="G257" s="27"/>
      <c r="H257" s="9"/>
      <c r="I257" s="10"/>
      <c r="J257" s="65"/>
      <c r="K257" s="39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</row>
    <row r="258" spans="1:51" s="4" customFormat="1" x14ac:dyDescent="0.25">
      <c r="A258" s="141"/>
      <c r="B258" s="9"/>
      <c r="C258" s="10"/>
      <c r="D258" s="11"/>
      <c r="E258" s="27"/>
      <c r="F258" s="27"/>
      <c r="G258" s="27"/>
      <c r="H258" s="9"/>
      <c r="I258" s="10"/>
      <c r="J258" s="65"/>
      <c r="K258" s="39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</row>
    <row r="259" spans="1:51" s="4" customFormat="1" x14ac:dyDescent="0.25">
      <c r="A259" s="141"/>
      <c r="B259" s="9"/>
      <c r="C259" s="10"/>
      <c r="D259" s="11"/>
      <c r="E259" s="27"/>
      <c r="F259" s="27"/>
      <c r="G259" s="27"/>
      <c r="H259" s="9"/>
      <c r="I259" s="10"/>
      <c r="J259" s="65"/>
      <c r="K259" s="39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</row>
    <row r="260" spans="1:51" s="4" customFormat="1" x14ac:dyDescent="0.25">
      <c r="A260" s="141"/>
      <c r="B260" s="9"/>
      <c r="C260" s="10"/>
      <c r="D260" s="11"/>
      <c r="E260" s="27"/>
      <c r="F260" s="27"/>
      <c r="G260" s="27"/>
      <c r="H260" s="9"/>
      <c r="I260" s="10"/>
      <c r="J260" s="65"/>
      <c r="K260" s="39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</row>
    <row r="261" spans="1:51" s="4" customFormat="1" x14ac:dyDescent="0.25">
      <c r="A261" s="141"/>
      <c r="B261" s="9"/>
      <c r="C261" s="10"/>
      <c r="D261" s="11"/>
      <c r="E261" s="27"/>
      <c r="F261" s="27"/>
      <c r="G261" s="27"/>
      <c r="H261" s="9"/>
      <c r="I261" s="10"/>
      <c r="J261" s="65"/>
      <c r="K261" s="39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</row>
    <row r="262" spans="1:51" s="4" customFormat="1" x14ac:dyDescent="0.25">
      <c r="A262" s="141"/>
      <c r="B262" s="9"/>
      <c r="C262" s="10"/>
      <c r="D262" s="11"/>
      <c r="E262" s="27"/>
      <c r="F262" s="27"/>
      <c r="G262" s="27"/>
      <c r="H262" s="9"/>
      <c r="I262" s="10"/>
      <c r="J262" s="65"/>
      <c r="K262" s="39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</row>
    <row r="263" spans="1:51" s="4" customFormat="1" x14ac:dyDescent="0.25">
      <c r="A263" s="141"/>
      <c r="B263" s="9"/>
      <c r="C263" s="10"/>
      <c r="D263" s="11"/>
      <c r="E263" s="27"/>
      <c r="F263" s="27"/>
      <c r="G263" s="27"/>
      <c r="H263" s="9"/>
      <c r="I263" s="10"/>
      <c r="J263" s="65"/>
      <c r="K263" s="39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</row>
    <row r="264" spans="1:51" s="4" customFormat="1" x14ac:dyDescent="0.25">
      <c r="A264" s="141"/>
      <c r="B264" s="9"/>
      <c r="C264" s="10"/>
      <c r="D264" s="11"/>
      <c r="E264" s="27"/>
      <c r="F264" s="27"/>
      <c r="G264" s="27"/>
      <c r="H264" s="9"/>
      <c r="I264" s="10"/>
      <c r="J264" s="65"/>
      <c r="K264" s="39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</row>
    <row r="265" spans="1:51" s="4" customFormat="1" x14ac:dyDescent="0.25">
      <c r="A265" s="141"/>
      <c r="B265" s="9"/>
      <c r="C265" s="10"/>
      <c r="D265" s="11"/>
      <c r="E265" s="27"/>
      <c r="F265" s="27"/>
      <c r="G265" s="27"/>
      <c r="H265" s="9"/>
      <c r="I265" s="10"/>
      <c r="J265" s="65"/>
      <c r="K265" s="39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</row>
    <row r="266" spans="1:51" s="4" customFormat="1" x14ac:dyDescent="0.25">
      <c r="A266" s="141"/>
      <c r="B266" s="9"/>
      <c r="C266" s="10"/>
      <c r="D266" s="11"/>
      <c r="E266" s="27"/>
      <c r="F266" s="27"/>
      <c r="G266" s="27"/>
      <c r="H266" s="9"/>
      <c r="I266" s="10"/>
      <c r="J266" s="65"/>
      <c r="K266" s="39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</row>
    <row r="267" spans="1:51" s="4" customFormat="1" x14ac:dyDescent="0.25">
      <c r="A267" s="141"/>
      <c r="B267" s="9"/>
      <c r="C267" s="10"/>
      <c r="D267" s="11"/>
      <c r="E267" s="27"/>
      <c r="F267" s="27"/>
      <c r="G267" s="27"/>
      <c r="H267" s="9"/>
      <c r="I267" s="10"/>
      <c r="J267" s="65"/>
      <c r="K267" s="39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</row>
    <row r="268" spans="1:51" s="4" customFormat="1" x14ac:dyDescent="0.25">
      <c r="A268" s="141"/>
      <c r="B268" s="9"/>
      <c r="C268" s="10"/>
      <c r="D268" s="11"/>
      <c r="E268" s="27"/>
      <c r="F268" s="27"/>
      <c r="G268" s="27"/>
      <c r="H268" s="9"/>
      <c r="I268" s="10"/>
      <c r="J268" s="65"/>
      <c r="K268" s="39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</row>
    <row r="269" spans="1:51" s="4" customFormat="1" x14ac:dyDescent="0.25">
      <c r="A269" s="141"/>
      <c r="B269" s="9"/>
      <c r="C269" s="10"/>
      <c r="D269" s="11"/>
      <c r="E269" s="27"/>
      <c r="F269" s="27"/>
      <c r="G269" s="27"/>
      <c r="H269" s="9"/>
      <c r="I269" s="10"/>
      <c r="J269" s="65"/>
      <c r="K269" s="39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</row>
    <row r="270" spans="1:51" s="4" customFormat="1" x14ac:dyDescent="0.25">
      <c r="A270" s="141"/>
      <c r="B270" s="9"/>
      <c r="C270" s="10"/>
      <c r="D270" s="11"/>
      <c r="E270" s="27"/>
      <c r="F270" s="27"/>
      <c r="G270" s="27"/>
      <c r="H270" s="9"/>
      <c r="I270" s="10"/>
      <c r="J270" s="65"/>
      <c r="K270" s="39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</row>
    <row r="271" spans="1:51" s="4" customFormat="1" x14ac:dyDescent="0.25">
      <c r="A271" s="141"/>
      <c r="B271" s="9"/>
      <c r="C271" s="10"/>
      <c r="D271" s="11"/>
      <c r="E271" s="27"/>
      <c r="F271" s="27"/>
      <c r="G271" s="27"/>
      <c r="H271" s="9"/>
      <c r="I271" s="10"/>
      <c r="J271" s="65"/>
      <c r="K271" s="39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</row>
    <row r="272" spans="1:51" s="4" customFormat="1" x14ac:dyDescent="0.25">
      <c r="A272" s="141"/>
      <c r="B272" s="9"/>
      <c r="C272" s="10"/>
      <c r="D272" s="11"/>
      <c r="E272" s="27"/>
      <c r="F272" s="27"/>
      <c r="G272" s="27"/>
      <c r="H272" s="9"/>
      <c r="I272" s="10"/>
      <c r="J272" s="65"/>
      <c r="K272" s="39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4" customFormat="1" x14ac:dyDescent="0.25">
      <c r="A273" s="141"/>
      <c r="B273" s="9"/>
      <c r="C273" s="10"/>
      <c r="D273" s="11"/>
      <c r="E273" s="27"/>
      <c r="F273" s="27"/>
      <c r="G273" s="27"/>
      <c r="H273" s="9"/>
      <c r="I273" s="10"/>
      <c r="J273" s="65"/>
      <c r="K273" s="39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4" customFormat="1" x14ac:dyDescent="0.25">
      <c r="A274" s="141"/>
      <c r="B274" s="9"/>
      <c r="C274" s="10"/>
      <c r="D274" s="11"/>
      <c r="E274" s="27"/>
      <c r="F274" s="27"/>
      <c r="G274" s="27"/>
      <c r="H274" s="9"/>
      <c r="I274" s="10"/>
      <c r="J274" s="65"/>
      <c r="K274" s="39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4" customFormat="1" x14ac:dyDescent="0.25">
      <c r="A275" s="141"/>
      <c r="B275" s="9"/>
      <c r="C275" s="10"/>
      <c r="D275" s="11"/>
      <c r="E275" s="27"/>
      <c r="F275" s="27"/>
      <c r="G275" s="27"/>
      <c r="H275" s="9"/>
      <c r="I275" s="10"/>
      <c r="J275" s="65"/>
      <c r="K275" s="39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x14ac:dyDescent="0.25">
      <c r="A276" s="141"/>
      <c r="B276" s="9"/>
      <c r="C276" s="10"/>
      <c r="D276" s="11"/>
      <c r="E276" s="27"/>
      <c r="F276" s="27"/>
      <c r="G276" s="27"/>
      <c r="H276" s="9"/>
      <c r="I276" s="10"/>
      <c r="J276" s="65"/>
      <c r="K276" s="39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</row>
    <row r="277" spans="1:51" s="4" customFormat="1" x14ac:dyDescent="0.25">
      <c r="A277" s="141"/>
      <c r="B277" s="9"/>
      <c r="C277" s="10"/>
      <c r="D277" s="11"/>
      <c r="E277" s="27"/>
      <c r="F277" s="27"/>
      <c r="G277" s="27"/>
      <c r="H277" s="9"/>
      <c r="I277" s="10"/>
      <c r="J277" s="65"/>
      <c r="K277" s="39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</row>
    <row r="278" spans="1:51" s="4" customFormat="1" x14ac:dyDescent="0.25">
      <c r="A278" s="141"/>
      <c r="B278" s="9"/>
      <c r="C278" s="10"/>
      <c r="D278" s="11"/>
      <c r="E278" s="27"/>
      <c r="F278" s="27"/>
      <c r="G278" s="27"/>
      <c r="H278" s="9"/>
      <c r="I278" s="10"/>
      <c r="J278" s="65"/>
      <c r="K278" s="39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</row>
    <row r="279" spans="1:51" s="4" customFormat="1" x14ac:dyDescent="0.25">
      <c r="A279" s="141"/>
      <c r="B279" s="9"/>
      <c r="C279" s="10"/>
      <c r="D279" s="11"/>
      <c r="E279" s="27"/>
      <c r="F279" s="27"/>
      <c r="G279" s="27"/>
      <c r="H279" s="9"/>
      <c r="I279" s="10"/>
      <c r="J279" s="65"/>
      <c r="K279" s="39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</row>
    <row r="280" spans="1:51" s="4" customFormat="1" x14ac:dyDescent="0.25">
      <c r="A280" s="141"/>
      <c r="B280" s="9"/>
      <c r="C280" s="10"/>
      <c r="D280" s="11"/>
      <c r="E280" s="27"/>
      <c r="F280" s="27"/>
      <c r="G280" s="27"/>
      <c r="H280" s="9"/>
      <c r="I280" s="10"/>
      <c r="J280" s="65"/>
      <c r="K280" s="39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4" customFormat="1" x14ac:dyDescent="0.25">
      <c r="A281" s="141"/>
      <c r="B281" s="9"/>
      <c r="C281" s="10"/>
      <c r="D281" s="11"/>
      <c r="E281" s="27"/>
      <c r="F281" s="27"/>
      <c r="G281" s="27"/>
      <c r="H281" s="9"/>
      <c r="I281" s="10"/>
      <c r="J281" s="65"/>
      <c r="K281" s="39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4" customFormat="1" x14ac:dyDescent="0.25">
      <c r="A282" s="141"/>
      <c r="B282" s="9"/>
      <c r="C282" s="10"/>
      <c r="D282" s="11"/>
      <c r="E282" s="27"/>
      <c r="F282" s="27"/>
      <c r="G282" s="27"/>
      <c r="H282" s="9"/>
      <c r="I282" s="10"/>
      <c r="J282" s="65"/>
      <c r="K282" s="39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4" customFormat="1" x14ac:dyDescent="0.25">
      <c r="A283" s="141"/>
      <c r="B283" s="9"/>
      <c r="C283" s="10"/>
      <c r="D283" s="11"/>
      <c r="E283" s="27"/>
      <c r="F283" s="27"/>
      <c r="G283" s="27"/>
      <c r="H283" s="9"/>
      <c r="I283" s="10"/>
      <c r="J283" s="65"/>
      <c r="K283" s="39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x14ac:dyDescent="0.25">
      <c r="A284" s="141"/>
      <c r="B284" s="9"/>
      <c r="C284" s="10"/>
      <c r="D284" s="11"/>
      <c r="E284" s="27"/>
      <c r="F284" s="27"/>
      <c r="G284" s="27"/>
      <c r="H284" s="9"/>
      <c r="I284" s="10"/>
      <c r="J284" s="65"/>
      <c r="K284" s="39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</row>
    <row r="285" spans="1:51" s="4" customFormat="1" x14ac:dyDescent="0.25">
      <c r="A285" s="141"/>
      <c r="B285" s="9"/>
      <c r="C285" s="10"/>
      <c r="D285" s="11"/>
      <c r="E285" s="27"/>
      <c r="F285" s="27"/>
      <c r="G285" s="27"/>
      <c r="H285" s="9"/>
      <c r="I285" s="10"/>
      <c r="J285" s="65"/>
      <c r="K285" s="39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</row>
    <row r="286" spans="1:51" s="4" customFormat="1" x14ac:dyDescent="0.25">
      <c r="A286" s="141"/>
      <c r="B286" s="9"/>
      <c r="C286" s="10"/>
      <c r="D286" s="11"/>
      <c r="E286" s="27"/>
      <c r="F286" s="27"/>
      <c r="G286" s="27"/>
      <c r="H286" s="9"/>
      <c r="I286" s="10"/>
      <c r="J286" s="65"/>
      <c r="K286" s="39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</row>
    <row r="287" spans="1:51" s="4" customFormat="1" x14ac:dyDescent="0.25">
      <c r="A287" s="141"/>
      <c r="B287" s="9"/>
      <c r="C287" s="10"/>
      <c r="D287" s="11"/>
      <c r="E287" s="27"/>
      <c r="F287" s="27"/>
      <c r="G287" s="27"/>
      <c r="H287" s="9"/>
      <c r="I287" s="10"/>
      <c r="J287" s="65"/>
      <c r="K287" s="39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</row>
    <row r="288" spans="1:51" s="4" customFormat="1" x14ac:dyDescent="0.25">
      <c r="A288" s="141"/>
      <c r="B288" s="9"/>
      <c r="C288" s="10"/>
      <c r="D288" s="11"/>
      <c r="E288" s="27"/>
      <c r="F288" s="27"/>
      <c r="G288" s="27"/>
      <c r="H288" s="9"/>
      <c r="I288" s="10"/>
      <c r="J288" s="65"/>
      <c r="K288" s="39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</row>
  </sheetData>
  <mergeCells count="167">
    <mergeCell ref="A1:B1"/>
    <mergeCell ref="A2:I2"/>
    <mergeCell ref="A3:A4"/>
    <mergeCell ref="B3:B4"/>
    <mergeCell ref="C3:C4"/>
    <mergeCell ref="D3:G3"/>
    <mergeCell ref="H3:H4"/>
    <mergeCell ref="I3:I4"/>
    <mergeCell ref="A6:I6"/>
    <mergeCell ref="A7:I7"/>
    <mergeCell ref="A8:A10"/>
    <mergeCell ref="B8:B10"/>
    <mergeCell ref="H8:H28"/>
    <mergeCell ref="I8:I28"/>
    <mergeCell ref="A11:A13"/>
    <mergeCell ref="B11:B13"/>
    <mergeCell ref="A14:A16"/>
    <mergeCell ref="B14:B16"/>
    <mergeCell ref="A26:A28"/>
    <mergeCell ref="B26:B28"/>
    <mergeCell ref="A29:I29"/>
    <mergeCell ref="A30:A32"/>
    <mergeCell ref="B30:B32"/>
    <mergeCell ref="K31:O31"/>
    <mergeCell ref="A17:A19"/>
    <mergeCell ref="B17:B19"/>
    <mergeCell ref="A20:A22"/>
    <mergeCell ref="B20:B22"/>
    <mergeCell ref="A23:A25"/>
    <mergeCell ref="B23:B25"/>
    <mergeCell ref="A33:I33"/>
    <mergeCell ref="A34:A36"/>
    <mergeCell ref="B34:B36"/>
    <mergeCell ref="H34:H36"/>
    <mergeCell ref="I34:I36"/>
    <mergeCell ref="A37:A39"/>
    <mergeCell ref="B37:B39"/>
    <mergeCell ref="H37:H39"/>
    <mergeCell ref="I37:I39"/>
    <mergeCell ref="B51:B53"/>
    <mergeCell ref="A54:I54"/>
    <mergeCell ref="A56:A58"/>
    <mergeCell ref="B56:B58"/>
    <mergeCell ref="A59:I59"/>
    <mergeCell ref="A60:I60"/>
    <mergeCell ref="A41:I41"/>
    <mergeCell ref="A42:A44"/>
    <mergeCell ref="B42:B44"/>
    <mergeCell ref="H42:H53"/>
    <mergeCell ref="I42:I53"/>
    <mergeCell ref="A45:A47"/>
    <mergeCell ref="B45:B47"/>
    <mergeCell ref="A48:A50"/>
    <mergeCell ref="B48:B50"/>
    <mergeCell ref="A51:A53"/>
    <mergeCell ref="A71:I71"/>
    <mergeCell ref="A72:I72"/>
    <mergeCell ref="A73:A75"/>
    <mergeCell ref="B73:B75"/>
    <mergeCell ref="H73:H78"/>
    <mergeCell ref="I73:I78"/>
    <mergeCell ref="A76:A78"/>
    <mergeCell ref="B76:B78"/>
    <mergeCell ref="A61:A63"/>
    <mergeCell ref="B61:B63"/>
    <mergeCell ref="H61:H63"/>
    <mergeCell ref="I61:I70"/>
    <mergeCell ref="A64:A66"/>
    <mergeCell ref="B64:B66"/>
    <mergeCell ref="H64:H66"/>
    <mergeCell ref="A68:A70"/>
    <mergeCell ref="B68:B70"/>
    <mergeCell ref="H68:H70"/>
    <mergeCell ref="A86:B88"/>
    <mergeCell ref="A90:I90"/>
    <mergeCell ref="A91:I91"/>
    <mergeCell ref="L93:M93"/>
    <mergeCell ref="K100:L100"/>
    <mergeCell ref="K103:L103"/>
    <mergeCell ref="A79:I79"/>
    <mergeCell ref="A80:A82"/>
    <mergeCell ref="B80:B82"/>
    <mergeCell ref="H80:H82"/>
    <mergeCell ref="I80:I82"/>
    <mergeCell ref="A83:B85"/>
    <mergeCell ref="H83:I85"/>
    <mergeCell ref="K110:M110"/>
    <mergeCell ref="A111:A113"/>
    <mergeCell ref="B111:B113"/>
    <mergeCell ref="H111:H119"/>
    <mergeCell ref="I111:I119"/>
    <mergeCell ref="A114:A116"/>
    <mergeCell ref="B114:B116"/>
    <mergeCell ref="A117:A119"/>
    <mergeCell ref="B117:B119"/>
    <mergeCell ref="A128:A130"/>
    <mergeCell ref="B128:B130"/>
    <mergeCell ref="H128:H130"/>
    <mergeCell ref="I128:I130"/>
    <mergeCell ref="A131:A133"/>
    <mergeCell ref="B131:B133"/>
    <mergeCell ref="H131:H133"/>
    <mergeCell ref="I131:I133"/>
    <mergeCell ref="A120:A122"/>
    <mergeCell ref="B120:B122"/>
    <mergeCell ref="H120:H122"/>
    <mergeCell ref="I120:I122"/>
    <mergeCell ref="A123:A125"/>
    <mergeCell ref="B123:B125"/>
    <mergeCell ref="H123:H125"/>
    <mergeCell ref="I123:I125"/>
    <mergeCell ref="K134:M134"/>
    <mergeCell ref="A136:B139"/>
    <mergeCell ref="H136:H139"/>
    <mergeCell ref="I136:I139"/>
    <mergeCell ref="A140:I140"/>
    <mergeCell ref="A148:A150"/>
    <mergeCell ref="B148:B150"/>
    <mergeCell ref="H148:H150"/>
    <mergeCell ref="I148:I150"/>
    <mergeCell ref="A160:B162"/>
    <mergeCell ref="H160:H162"/>
    <mergeCell ref="I160:I162"/>
    <mergeCell ref="A163:I163"/>
    <mergeCell ref="A166:I166"/>
    <mergeCell ref="K168:L168"/>
    <mergeCell ref="A151:A153"/>
    <mergeCell ref="B151:B153"/>
    <mergeCell ref="H151:H153"/>
    <mergeCell ref="I151:I153"/>
    <mergeCell ref="A157:A159"/>
    <mergeCell ref="B157:B159"/>
    <mergeCell ref="H157:H159"/>
    <mergeCell ref="I157:I159"/>
    <mergeCell ref="K169:L169"/>
    <mergeCell ref="K171:L171"/>
    <mergeCell ref="K172:L172"/>
    <mergeCell ref="K173:L173"/>
    <mergeCell ref="K175:L175"/>
    <mergeCell ref="A181:A183"/>
    <mergeCell ref="B181:B183"/>
    <mergeCell ref="H181:H183"/>
    <mergeCell ref="I181:I183"/>
    <mergeCell ref="A190:I190"/>
    <mergeCell ref="A191:A193"/>
    <mergeCell ref="B191:B193"/>
    <mergeCell ref="H191:H193"/>
    <mergeCell ref="I191:I193"/>
    <mergeCell ref="A194:I194"/>
    <mergeCell ref="A184:A186"/>
    <mergeCell ref="B184:B186"/>
    <mergeCell ref="H184:H186"/>
    <mergeCell ref="I184:I186"/>
    <mergeCell ref="A187:B189"/>
    <mergeCell ref="H187:H189"/>
    <mergeCell ref="I187:I189"/>
    <mergeCell ref="A204:B207"/>
    <mergeCell ref="H204:I207"/>
    <mergeCell ref="C211:D211"/>
    <mergeCell ref="B212:D212"/>
    <mergeCell ref="A196:I196"/>
    <mergeCell ref="A197:A199"/>
    <mergeCell ref="B197:B199"/>
    <mergeCell ref="H197:H199"/>
    <mergeCell ref="I197:I199"/>
    <mergeCell ref="A200:B203"/>
    <mergeCell ref="H200:I203"/>
  </mergeCells>
  <pageMargins left="0.25" right="0.25" top="0.75" bottom="0.75" header="0.3" footer="0.3"/>
  <pageSetup paperSize="9" scale="59" orientation="portrait" r:id="rId1"/>
  <rowBreaks count="5" manualBreakCount="5">
    <brk id="44" max="9" man="1"/>
    <brk id="92" max="9" man="1"/>
    <brk id="110" max="9" man="1"/>
    <brk id="142" max="9" man="1"/>
    <brk id="170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(2)</vt:lpstr>
      <vt:lpstr>'1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2026-07-22T06:59:48Z</dcterms:modified>
</cp:coreProperties>
</file>